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0325" yWindow="255" windowWidth="16605" windowHeight="9375" firstSheet="6" activeTab="11"/>
  </bookViews>
  <sheets>
    <sheet name="1a fecha" sheetId="1" r:id="rId1"/>
    <sheet name="2a fecha" sheetId="6" r:id="rId2"/>
    <sheet name="3a fecha" sheetId="7" r:id="rId3"/>
    <sheet name="4a fecha" sheetId="8" r:id="rId4"/>
    <sheet name="5a fecha" sheetId="9" r:id="rId5"/>
    <sheet name="6a fecha" sheetId="10" r:id="rId6"/>
    <sheet name="7° fecha" sheetId="11" r:id="rId7"/>
    <sheet name="8° fecha" sheetId="12" r:id="rId8"/>
    <sheet name="9° fecha" sheetId="13" r:id="rId9"/>
    <sheet name="10° fecha" sheetId="14" r:id="rId10"/>
    <sheet name="11° fecha" sheetId="15" r:id="rId11"/>
    <sheet name="Fecha Final" sheetId="16" r:id="rId12"/>
    <sheet name="Tabla General" sheetId="2" r:id="rId13"/>
    <sheet name="Prox. fecha" sheetId="3" r:id="rId14"/>
    <sheet name="Fixture" sheetId="4" r:id="rId15"/>
    <sheet name="Resultados" sheetId="5" state="hidden" r:id="rId16"/>
  </sheets>
  <definedNames>
    <definedName name="_xlnm._FilterDatabase" localSheetId="12" hidden="1">'Tabla General'!$C$7:$H$7</definedName>
  </definedNames>
  <calcPr calcId="125725"/>
</workbook>
</file>

<file path=xl/calcChain.xml><?xml version="1.0" encoding="utf-8"?>
<calcChain xmlns="http://schemas.openxmlformats.org/spreadsheetml/2006/main">
  <c r="G23" i="2"/>
  <c r="G24"/>
  <c r="G25"/>
  <c r="G22"/>
  <c r="M18"/>
  <c r="M17"/>
  <c r="M16"/>
  <c r="M15"/>
  <c r="M14"/>
  <c r="M13"/>
  <c r="M12"/>
  <c r="M11"/>
  <c r="M10"/>
  <c r="M9"/>
  <c r="M8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O70" i="16"/>
  <c r="N70"/>
  <c r="M70"/>
  <c r="E70"/>
  <c r="D70"/>
  <c r="C70"/>
  <c r="O67"/>
  <c r="O68" s="1"/>
  <c r="N67"/>
  <c r="M67"/>
  <c r="E67"/>
  <c r="D67"/>
  <c r="D68" s="1"/>
  <c r="C67"/>
  <c r="O66"/>
  <c r="N66"/>
  <c r="M66"/>
  <c r="M68" s="1"/>
  <c r="E66"/>
  <c r="D66"/>
  <c r="C66"/>
  <c r="Q65"/>
  <c r="P65"/>
  <c r="G65"/>
  <c r="F65"/>
  <c r="H65" s="1"/>
  <c r="Q64"/>
  <c r="P64"/>
  <c r="R64" s="1"/>
  <c r="G64"/>
  <c r="F64"/>
  <c r="H64" s="1"/>
  <c r="Q63"/>
  <c r="P63"/>
  <c r="G63"/>
  <c r="F63"/>
  <c r="O56"/>
  <c r="N56"/>
  <c r="M56"/>
  <c r="E56"/>
  <c r="D56"/>
  <c r="C56"/>
  <c r="O53"/>
  <c r="N53"/>
  <c r="M53"/>
  <c r="E53"/>
  <c r="D53"/>
  <c r="C53"/>
  <c r="O52"/>
  <c r="N52"/>
  <c r="M52"/>
  <c r="E52"/>
  <c r="D52"/>
  <c r="C52"/>
  <c r="Q51"/>
  <c r="P51"/>
  <c r="R51" s="1"/>
  <c r="G51"/>
  <c r="F51"/>
  <c r="Q50"/>
  <c r="P50"/>
  <c r="G50"/>
  <c r="F50"/>
  <c r="Q49"/>
  <c r="P49"/>
  <c r="G49"/>
  <c r="F49"/>
  <c r="O42"/>
  <c r="N42"/>
  <c r="M42"/>
  <c r="E42"/>
  <c r="D42"/>
  <c r="C42"/>
  <c r="O39"/>
  <c r="O40" s="1"/>
  <c r="N39"/>
  <c r="N40" s="1"/>
  <c r="M39"/>
  <c r="E39"/>
  <c r="D39"/>
  <c r="D40" s="1"/>
  <c r="C39"/>
  <c r="O38"/>
  <c r="N38"/>
  <c r="M38"/>
  <c r="M40" s="1"/>
  <c r="E38"/>
  <c r="D38"/>
  <c r="C38"/>
  <c r="Q37"/>
  <c r="P37"/>
  <c r="G37"/>
  <c r="F37"/>
  <c r="H37" s="1"/>
  <c r="Q36"/>
  <c r="P36"/>
  <c r="G36"/>
  <c r="F36"/>
  <c r="H36" s="1"/>
  <c r="Q35"/>
  <c r="P35"/>
  <c r="G35"/>
  <c r="F35"/>
  <c r="H35" s="1"/>
  <c r="O29"/>
  <c r="N29"/>
  <c r="M29"/>
  <c r="E29"/>
  <c r="D29"/>
  <c r="C29"/>
  <c r="O26"/>
  <c r="N26"/>
  <c r="M26"/>
  <c r="E26"/>
  <c r="D26"/>
  <c r="C26"/>
  <c r="O25"/>
  <c r="N25"/>
  <c r="M25"/>
  <c r="E25"/>
  <c r="D25"/>
  <c r="C25"/>
  <c r="Q24"/>
  <c r="P24"/>
  <c r="R24" s="1"/>
  <c r="G24"/>
  <c r="F24"/>
  <c r="H24" s="1"/>
  <c r="Q23"/>
  <c r="P23"/>
  <c r="R23" s="1"/>
  <c r="G23"/>
  <c r="F23"/>
  <c r="H23" s="1"/>
  <c r="Q22"/>
  <c r="P22"/>
  <c r="G22"/>
  <c r="F22"/>
  <c r="O15"/>
  <c r="N15"/>
  <c r="M15"/>
  <c r="E15"/>
  <c r="D15"/>
  <c r="C15"/>
  <c r="O12"/>
  <c r="N12"/>
  <c r="M12"/>
  <c r="E12"/>
  <c r="D12"/>
  <c r="C12"/>
  <c r="O11"/>
  <c r="N11"/>
  <c r="M11"/>
  <c r="M13" s="1"/>
  <c r="E11"/>
  <c r="D11"/>
  <c r="C11"/>
  <c r="Q10"/>
  <c r="P10"/>
  <c r="G10"/>
  <c r="F10"/>
  <c r="H10" s="1"/>
  <c r="Q9"/>
  <c r="P9"/>
  <c r="R9" s="1"/>
  <c r="G9"/>
  <c r="F9"/>
  <c r="H9" s="1"/>
  <c r="Q8"/>
  <c r="P8"/>
  <c r="G8"/>
  <c r="F8"/>
  <c r="H8" s="1"/>
  <c r="O70" i="15"/>
  <c r="N70"/>
  <c r="M70"/>
  <c r="E70"/>
  <c r="D70"/>
  <c r="C70"/>
  <c r="O67"/>
  <c r="O68" s="1"/>
  <c r="N67"/>
  <c r="M67"/>
  <c r="E67"/>
  <c r="D67"/>
  <c r="D68" s="1"/>
  <c r="C67"/>
  <c r="C68" s="1"/>
  <c r="O66"/>
  <c r="N66"/>
  <c r="M66"/>
  <c r="M68" s="1"/>
  <c r="E66"/>
  <c r="D66"/>
  <c r="C66"/>
  <c r="Q65"/>
  <c r="P65"/>
  <c r="R65" s="1"/>
  <c r="S65" s="1"/>
  <c r="G65"/>
  <c r="F65"/>
  <c r="H65" s="1"/>
  <c r="Q64"/>
  <c r="P64"/>
  <c r="G64"/>
  <c r="F64"/>
  <c r="H64" s="1"/>
  <c r="Q63"/>
  <c r="P63"/>
  <c r="G63"/>
  <c r="F63"/>
  <c r="H63" s="1"/>
  <c r="O56"/>
  <c r="N56"/>
  <c r="M56"/>
  <c r="E56"/>
  <c r="D56"/>
  <c r="C56"/>
  <c r="O53"/>
  <c r="N53"/>
  <c r="M53"/>
  <c r="E53"/>
  <c r="E54" s="1"/>
  <c r="D53"/>
  <c r="C53"/>
  <c r="O52"/>
  <c r="N52"/>
  <c r="N54" s="1"/>
  <c r="M52"/>
  <c r="E52"/>
  <c r="D52"/>
  <c r="C52"/>
  <c r="Q51"/>
  <c r="P51"/>
  <c r="G51"/>
  <c r="F51"/>
  <c r="H51" s="1"/>
  <c r="Q50"/>
  <c r="P50"/>
  <c r="G50"/>
  <c r="F50"/>
  <c r="H50" s="1"/>
  <c r="Q49"/>
  <c r="P49"/>
  <c r="G49"/>
  <c r="F49"/>
  <c r="H49" s="1"/>
  <c r="O42"/>
  <c r="N42"/>
  <c r="M42"/>
  <c r="E42"/>
  <c r="D42"/>
  <c r="C42"/>
  <c r="O39"/>
  <c r="N39"/>
  <c r="N40" s="1"/>
  <c r="M39"/>
  <c r="E39"/>
  <c r="D39"/>
  <c r="D40" s="1"/>
  <c r="C39"/>
  <c r="C40" s="1"/>
  <c r="O38"/>
  <c r="N38"/>
  <c r="M38"/>
  <c r="M40" s="1"/>
  <c r="E38"/>
  <c r="D38"/>
  <c r="C38"/>
  <c r="Q37"/>
  <c r="P37"/>
  <c r="G37"/>
  <c r="F37"/>
  <c r="H37" s="1"/>
  <c r="Q36"/>
  <c r="P36"/>
  <c r="G36"/>
  <c r="F36"/>
  <c r="H36" s="1"/>
  <c r="Q35"/>
  <c r="P35"/>
  <c r="R35" s="1"/>
  <c r="G35"/>
  <c r="F35"/>
  <c r="H35" s="1"/>
  <c r="O29"/>
  <c r="N29"/>
  <c r="M29"/>
  <c r="E29"/>
  <c r="D29"/>
  <c r="C29"/>
  <c r="O26"/>
  <c r="N26"/>
  <c r="M26"/>
  <c r="E26"/>
  <c r="D26"/>
  <c r="C26"/>
  <c r="O25"/>
  <c r="N25"/>
  <c r="M25"/>
  <c r="E25"/>
  <c r="D25"/>
  <c r="C25"/>
  <c r="Q24"/>
  <c r="P24"/>
  <c r="G24"/>
  <c r="F24"/>
  <c r="H24" s="1"/>
  <c r="Q23"/>
  <c r="P23"/>
  <c r="G23"/>
  <c r="F23"/>
  <c r="H23" s="1"/>
  <c r="Q22"/>
  <c r="P22"/>
  <c r="G22"/>
  <c r="F22"/>
  <c r="H22" s="1"/>
  <c r="O15"/>
  <c r="N15"/>
  <c r="M15"/>
  <c r="E15"/>
  <c r="D15"/>
  <c r="C15"/>
  <c r="O12"/>
  <c r="O13" s="1"/>
  <c r="N12"/>
  <c r="N13" s="1"/>
  <c r="M12"/>
  <c r="E12"/>
  <c r="D12"/>
  <c r="C12"/>
  <c r="C13" s="1"/>
  <c r="O11"/>
  <c r="N11"/>
  <c r="M11"/>
  <c r="M13" s="1"/>
  <c r="E11"/>
  <c r="D11"/>
  <c r="C11"/>
  <c r="Q10"/>
  <c r="P10"/>
  <c r="G10"/>
  <c r="F10"/>
  <c r="Q9"/>
  <c r="P9"/>
  <c r="G9"/>
  <c r="F9"/>
  <c r="H9" s="1"/>
  <c r="Q8"/>
  <c r="P8"/>
  <c r="G8"/>
  <c r="F8"/>
  <c r="H8" s="1"/>
  <c r="S36" i="14"/>
  <c r="O70"/>
  <c r="N70"/>
  <c r="M70"/>
  <c r="E70"/>
  <c r="D70"/>
  <c r="C70"/>
  <c r="O67"/>
  <c r="N67"/>
  <c r="M67"/>
  <c r="E67"/>
  <c r="E68" s="1"/>
  <c r="D67"/>
  <c r="C67"/>
  <c r="O66"/>
  <c r="O68" s="1"/>
  <c r="N66"/>
  <c r="N68" s="1"/>
  <c r="M66"/>
  <c r="E66"/>
  <c r="D66"/>
  <c r="C66"/>
  <c r="Q65"/>
  <c r="R65" s="1"/>
  <c r="P65"/>
  <c r="G65"/>
  <c r="H65" s="1"/>
  <c r="F65"/>
  <c r="Q64"/>
  <c r="R64" s="1"/>
  <c r="P64"/>
  <c r="G64"/>
  <c r="F64"/>
  <c r="Q63"/>
  <c r="P63"/>
  <c r="Q67" s="1"/>
  <c r="G63"/>
  <c r="F63"/>
  <c r="G67" s="1"/>
  <c r="O56"/>
  <c r="N56"/>
  <c r="M56"/>
  <c r="E56"/>
  <c r="D56"/>
  <c r="C56"/>
  <c r="O53"/>
  <c r="N53"/>
  <c r="M53"/>
  <c r="E53"/>
  <c r="D53"/>
  <c r="D54" s="1"/>
  <c r="C53"/>
  <c r="C54" s="1"/>
  <c r="O52"/>
  <c r="N52"/>
  <c r="M52"/>
  <c r="E52"/>
  <c r="D52"/>
  <c r="C52"/>
  <c r="Q51"/>
  <c r="P51"/>
  <c r="G51"/>
  <c r="F51"/>
  <c r="H51" s="1"/>
  <c r="Q50"/>
  <c r="P50"/>
  <c r="H50"/>
  <c r="G50"/>
  <c r="F50"/>
  <c r="Q49"/>
  <c r="P49"/>
  <c r="G49"/>
  <c r="F49"/>
  <c r="O42"/>
  <c r="N42"/>
  <c r="M42"/>
  <c r="E42"/>
  <c r="D42"/>
  <c r="C42"/>
  <c r="O39"/>
  <c r="N39"/>
  <c r="M39"/>
  <c r="E39"/>
  <c r="E40" s="1"/>
  <c r="D39"/>
  <c r="C39"/>
  <c r="O38"/>
  <c r="N38"/>
  <c r="N40" s="1"/>
  <c r="M38"/>
  <c r="E38"/>
  <c r="D38"/>
  <c r="C38"/>
  <c r="R37"/>
  <c r="Q37"/>
  <c r="P37"/>
  <c r="G37"/>
  <c r="F37"/>
  <c r="Q36"/>
  <c r="P36"/>
  <c r="G36"/>
  <c r="F36"/>
  <c r="Q35"/>
  <c r="P35"/>
  <c r="Q39" s="1"/>
  <c r="H35"/>
  <c r="G35"/>
  <c r="F35"/>
  <c r="O29"/>
  <c r="N29"/>
  <c r="M29"/>
  <c r="E29"/>
  <c r="D29"/>
  <c r="C29"/>
  <c r="O26"/>
  <c r="N26"/>
  <c r="M26"/>
  <c r="M27" s="1"/>
  <c r="E26"/>
  <c r="D26"/>
  <c r="C26"/>
  <c r="C27" s="1"/>
  <c r="O25"/>
  <c r="O27" s="1"/>
  <c r="N25"/>
  <c r="M25"/>
  <c r="E25"/>
  <c r="D25"/>
  <c r="C25"/>
  <c r="Q24"/>
  <c r="P24"/>
  <c r="G24"/>
  <c r="F24"/>
  <c r="Q23"/>
  <c r="P23"/>
  <c r="H23"/>
  <c r="G23"/>
  <c r="F23"/>
  <c r="Q22"/>
  <c r="R22" s="1"/>
  <c r="P22"/>
  <c r="G22"/>
  <c r="F22"/>
  <c r="H22" s="1"/>
  <c r="O15"/>
  <c r="N15"/>
  <c r="M15"/>
  <c r="E15"/>
  <c r="D15"/>
  <c r="C15"/>
  <c r="O12"/>
  <c r="N12"/>
  <c r="M12"/>
  <c r="E12"/>
  <c r="E13" s="1"/>
  <c r="D12"/>
  <c r="C12"/>
  <c r="O11"/>
  <c r="N11"/>
  <c r="M11"/>
  <c r="E11"/>
  <c r="D11"/>
  <c r="C11"/>
  <c r="R10"/>
  <c r="Q10"/>
  <c r="P10"/>
  <c r="G10"/>
  <c r="F10"/>
  <c r="Q9"/>
  <c r="P9"/>
  <c r="R9" s="1"/>
  <c r="G9"/>
  <c r="F9"/>
  <c r="Q8"/>
  <c r="P8"/>
  <c r="Q12" s="1"/>
  <c r="H8"/>
  <c r="G8"/>
  <c r="F8"/>
  <c r="S36" i="13"/>
  <c r="I36"/>
  <c r="O70"/>
  <c r="N70"/>
  <c r="M70"/>
  <c r="E70"/>
  <c r="D70"/>
  <c r="C70"/>
  <c r="O67"/>
  <c r="N67"/>
  <c r="M67"/>
  <c r="E67"/>
  <c r="D67"/>
  <c r="C67"/>
  <c r="O66"/>
  <c r="N66"/>
  <c r="N68" s="1"/>
  <c r="M66"/>
  <c r="E66"/>
  <c r="D66"/>
  <c r="C66"/>
  <c r="Q65"/>
  <c r="P65"/>
  <c r="G65"/>
  <c r="F65"/>
  <c r="H65" s="1"/>
  <c r="Q64"/>
  <c r="P64"/>
  <c r="G64"/>
  <c r="F64"/>
  <c r="H64" s="1"/>
  <c r="Q63"/>
  <c r="P63"/>
  <c r="G63"/>
  <c r="F63"/>
  <c r="H63" s="1"/>
  <c r="O56"/>
  <c r="N56"/>
  <c r="M56"/>
  <c r="E56"/>
  <c r="D56"/>
  <c r="C56"/>
  <c r="O53"/>
  <c r="O54" s="1"/>
  <c r="N53"/>
  <c r="M53"/>
  <c r="E53"/>
  <c r="D53"/>
  <c r="D54" s="1"/>
  <c r="C53"/>
  <c r="O52"/>
  <c r="N52"/>
  <c r="M52"/>
  <c r="E52"/>
  <c r="D52"/>
  <c r="C52"/>
  <c r="Q51"/>
  <c r="P51"/>
  <c r="G51"/>
  <c r="F51"/>
  <c r="H51" s="1"/>
  <c r="Q50"/>
  <c r="P50"/>
  <c r="G50"/>
  <c r="F50"/>
  <c r="H50" s="1"/>
  <c r="Q49"/>
  <c r="P49"/>
  <c r="G49"/>
  <c r="F49"/>
  <c r="H49" s="1"/>
  <c r="O42"/>
  <c r="N42"/>
  <c r="M42"/>
  <c r="E42"/>
  <c r="D42"/>
  <c r="C42"/>
  <c r="O39"/>
  <c r="O40" s="1"/>
  <c r="N39"/>
  <c r="M39"/>
  <c r="E39"/>
  <c r="D39"/>
  <c r="D40" s="1"/>
  <c r="C39"/>
  <c r="C40" s="1"/>
  <c r="O38"/>
  <c r="N38"/>
  <c r="M38"/>
  <c r="E38"/>
  <c r="D38"/>
  <c r="C38"/>
  <c r="Q37"/>
  <c r="P37"/>
  <c r="G37"/>
  <c r="F37"/>
  <c r="H37" s="1"/>
  <c r="Q36"/>
  <c r="P36"/>
  <c r="R36" s="1"/>
  <c r="G36"/>
  <c r="F36"/>
  <c r="H36" s="1"/>
  <c r="R35"/>
  <c r="Q35"/>
  <c r="P35"/>
  <c r="G35"/>
  <c r="F35"/>
  <c r="H35" s="1"/>
  <c r="O29"/>
  <c r="N29"/>
  <c r="M29"/>
  <c r="E29"/>
  <c r="D29"/>
  <c r="C29"/>
  <c r="O26"/>
  <c r="N26"/>
  <c r="M26"/>
  <c r="M27" s="1"/>
  <c r="E26"/>
  <c r="D26"/>
  <c r="C26"/>
  <c r="C27" s="1"/>
  <c r="O25"/>
  <c r="N25"/>
  <c r="M25"/>
  <c r="E25"/>
  <c r="D25"/>
  <c r="C25"/>
  <c r="Q24"/>
  <c r="P24"/>
  <c r="R24" s="1"/>
  <c r="G24"/>
  <c r="F24"/>
  <c r="Q23"/>
  <c r="P23"/>
  <c r="R23" s="1"/>
  <c r="S23" s="1"/>
  <c r="G23"/>
  <c r="F23"/>
  <c r="H23" s="1"/>
  <c r="Q22"/>
  <c r="P22"/>
  <c r="Q26" s="1"/>
  <c r="G22"/>
  <c r="F22"/>
  <c r="H22" s="1"/>
  <c r="O15"/>
  <c r="N15"/>
  <c r="M15"/>
  <c r="E15"/>
  <c r="D15"/>
  <c r="C15"/>
  <c r="O12"/>
  <c r="N12"/>
  <c r="M12"/>
  <c r="E12"/>
  <c r="E13" s="1"/>
  <c r="D12"/>
  <c r="C12"/>
  <c r="O11"/>
  <c r="N11"/>
  <c r="N13" s="1"/>
  <c r="M11"/>
  <c r="E11"/>
  <c r="D11"/>
  <c r="C11"/>
  <c r="Q10"/>
  <c r="P10"/>
  <c r="G10"/>
  <c r="F10"/>
  <c r="H10" s="1"/>
  <c r="Q9"/>
  <c r="P9"/>
  <c r="G9"/>
  <c r="F9"/>
  <c r="H9" s="1"/>
  <c r="Q8"/>
  <c r="P8"/>
  <c r="Q12" s="1"/>
  <c r="G8"/>
  <c r="F8"/>
  <c r="H8" s="1"/>
  <c r="N56" i="12"/>
  <c r="D56"/>
  <c r="O70"/>
  <c r="N70"/>
  <c r="M70"/>
  <c r="E70"/>
  <c r="D70"/>
  <c r="C70"/>
  <c r="O67"/>
  <c r="N67"/>
  <c r="M67"/>
  <c r="M68" s="1"/>
  <c r="E67"/>
  <c r="D67"/>
  <c r="C67"/>
  <c r="C68" s="1"/>
  <c r="O66"/>
  <c r="N66"/>
  <c r="M66"/>
  <c r="E66"/>
  <c r="D66"/>
  <c r="C66"/>
  <c r="Q65"/>
  <c r="P65"/>
  <c r="R65" s="1"/>
  <c r="G65"/>
  <c r="F65"/>
  <c r="Q64"/>
  <c r="P64"/>
  <c r="R64" s="1"/>
  <c r="G64"/>
  <c r="F64"/>
  <c r="H64" s="1"/>
  <c r="R63"/>
  <c r="Q63"/>
  <c r="P63"/>
  <c r="G63"/>
  <c r="F63"/>
  <c r="O56"/>
  <c r="M56"/>
  <c r="E56"/>
  <c r="C56"/>
  <c r="O53"/>
  <c r="N53"/>
  <c r="M53"/>
  <c r="M54" s="1"/>
  <c r="E53"/>
  <c r="D53"/>
  <c r="C53"/>
  <c r="C54" s="1"/>
  <c r="O52"/>
  <c r="O54" s="1"/>
  <c r="N52"/>
  <c r="M52"/>
  <c r="E52"/>
  <c r="D52"/>
  <c r="C52"/>
  <c r="Q51"/>
  <c r="P51"/>
  <c r="G51"/>
  <c r="F51"/>
  <c r="Q50"/>
  <c r="P50"/>
  <c r="G50"/>
  <c r="F50"/>
  <c r="H50" s="1"/>
  <c r="Q49"/>
  <c r="P49"/>
  <c r="Q53" s="1"/>
  <c r="G49"/>
  <c r="H49" s="1"/>
  <c r="F49"/>
  <c r="O42"/>
  <c r="N42"/>
  <c r="M42"/>
  <c r="E42"/>
  <c r="D42"/>
  <c r="C42"/>
  <c r="O39"/>
  <c r="N39"/>
  <c r="M39"/>
  <c r="E39"/>
  <c r="E40" s="1"/>
  <c r="D39"/>
  <c r="C39"/>
  <c r="O38"/>
  <c r="N38"/>
  <c r="N40" s="1"/>
  <c r="M38"/>
  <c r="E38"/>
  <c r="D38"/>
  <c r="C38"/>
  <c r="R37"/>
  <c r="Q37"/>
  <c r="P37"/>
  <c r="H37"/>
  <c r="G37"/>
  <c r="F37"/>
  <c r="Q36"/>
  <c r="P36"/>
  <c r="G36"/>
  <c r="F36"/>
  <c r="Q35"/>
  <c r="P35"/>
  <c r="R35" s="1"/>
  <c r="H35"/>
  <c r="G35"/>
  <c r="F35"/>
  <c r="O29"/>
  <c r="N29"/>
  <c r="M29"/>
  <c r="E29"/>
  <c r="D29"/>
  <c r="C29"/>
  <c r="O26"/>
  <c r="N26"/>
  <c r="M26"/>
  <c r="M27" s="1"/>
  <c r="E26"/>
  <c r="D26"/>
  <c r="C26"/>
  <c r="C27" s="1"/>
  <c r="O25"/>
  <c r="O27" s="1"/>
  <c r="N25"/>
  <c r="M25"/>
  <c r="E25"/>
  <c r="D25"/>
  <c r="C25"/>
  <c r="Q24"/>
  <c r="P24"/>
  <c r="G24"/>
  <c r="F24"/>
  <c r="Q23"/>
  <c r="P23"/>
  <c r="R23" s="1"/>
  <c r="G23"/>
  <c r="F23"/>
  <c r="H23" s="1"/>
  <c r="Q22"/>
  <c r="P22"/>
  <c r="G22"/>
  <c r="F22"/>
  <c r="O15"/>
  <c r="N15"/>
  <c r="M15"/>
  <c r="E15"/>
  <c r="D15"/>
  <c r="C15"/>
  <c r="Q12"/>
  <c r="O12"/>
  <c r="N12"/>
  <c r="M12"/>
  <c r="E12"/>
  <c r="E13" s="1"/>
  <c r="D12"/>
  <c r="C12"/>
  <c r="O11"/>
  <c r="N11"/>
  <c r="M11"/>
  <c r="E11"/>
  <c r="D11"/>
  <c r="C11"/>
  <c r="Q10"/>
  <c r="R10" s="1"/>
  <c r="P10"/>
  <c r="G10"/>
  <c r="H10" s="1"/>
  <c r="F10"/>
  <c r="Q9"/>
  <c r="R9" s="1"/>
  <c r="P9"/>
  <c r="G9"/>
  <c r="F9"/>
  <c r="H9" s="1"/>
  <c r="Q8"/>
  <c r="R8" s="1"/>
  <c r="P8"/>
  <c r="G8"/>
  <c r="F8"/>
  <c r="N56" i="11"/>
  <c r="D56"/>
  <c r="O70"/>
  <c r="N70"/>
  <c r="M70"/>
  <c r="E70"/>
  <c r="D70"/>
  <c r="C70"/>
  <c r="O67"/>
  <c r="N67"/>
  <c r="M67"/>
  <c r="E67"/>
  <c r="D67"/>
  <c r="C67"/>
  <c r="O66"/>
  <c r="N66"/>
  <c r="M66"/>
  <c r="E66"/>
  <c r="D66"/>
  <c r="C66"/>
  <c r="Q65"/>
  <c r="P65"/>
  <c r="G65"/>
  <c r="F65"/>
  <c r="H65" s="1"/>
  <c r="Q64"/>
  <c r="P64"/>
  <c r="G64"/>
  <c r="F64"/>
  <c r="Q63"/>
  <c r="P63"/>
  <c r="G63"/>
  <c r="F63"/>
  <c r="H63" s="1"/>
  <c r="O56"/>
  <c r="M56"/>
  <c r="E56"/>
  <c r="C56"/>
  <c r="O53"/>
  <c r="N53"/>
  <c r="M53"/>
  <c r="E53"/>
  <c r="D53"/>
  <c r="C53"/>
  <c r="O52"/>
  <c r="N52"/>
  <c r="M52"/>
  <c r="E52"/>
  <c r="D52"/>
  <c r="C52"/>
  <c r="Q51"/>
  <c r="P51"/>
  <c r="G51"/>
  <c r="F51"/>
  <c r="Q50"/>
  <c r="P50"/>
  <c r="G50"/>
  <c r="F50"/>
  <c r="Q49"/>
  <c r="P49"/>
  <c r="G49"/>
  <c r="F49"/>
  <c r="O42"/>
  <c r="N42"/>
  <c r="M42"/>
  <c r="E42"/>
  <c r="D42"/>
  <c r="C42"/>
  <c r="O39"/>
  <c r="N39"/>
  <c r="M39"/>
  <c r="E39"/>
  <c r="D39"/>
  <c r="C39"/>
  <c r="O38"/>
  <c r="N38"/>
  <c r="M38"/>
  <c r="E38"/>
  <c r="D38"/>
  <c r="C38"/>
  <c r="Q37"/>
  <c r="P37"/>
  <c r="G37"/>
  <c r="F37"/>
  <c r="Q36"/>
  <c r="P36"/>
  <c r="G36"/>
  <c r="F36"/>
  <c r="Q35"/>
  <c r="P35"/>
  <c r="G35"/>
  <c r="F35"/>
  <c r="O29"/>
  <c r="N29"/>
  <c r="M29"/>
  <c r="E29"/>
  <c r="D29"/>
  <c r="C29"/>
  <c r="O26"/>
  <c r="N26"/>
  <c r="M26"/>
  <c r="E26"/>
  <c r="D26"/>
  <c r="C26"/>
  <c r="O25"/>
  <c r="N25"/>
  <c r="N27" s="1"/>
  <c r="M25"/>
  <c r="E25"/>
  <c r="D25"/>
  <c r="C25"/>
  <c r="Q24"/>
  <c r="P24"/>
  <c r="G24"/>
  <c r="F24"/>
  <c r="H24" s="1"/>
  <c r="Q23"/>
  <c r="P23"/>
  <c r="G23"/>
  <c r="F23"/>
  <c r="Q22"/>
  <c r="P22"/>
  <c r="G22"/>
  <c r="F22"/>
  <c r="H22" s="1"/>
  <c r="O15"/>
  <c r="N15"/>
  <c r="M15"/>
  <c r="E15"/>
  <c r="D15"/>
  <c r="C15"/>
  <c r="O12"/>
  <c r="N12"/>
  <c r="M12"/>
  <c r="E12"/>
  <c r="D12"/>
  <c r="C12"/>
  <c r="O11"/>
  <c r="N11"/>
  <c r="M11"/>
  <c r="M13" s="1"/>
  <c r="E11"/>
  <c r="D11"/>
  <c r="C11"/>
  <c r="Q10"/>
  <c r="P10"/>
  <c r="R10" s="1"/>
  <c r="G10"/>
  <c r="F10"/>
  <c r="H10" s="1"/>
  <c r="Q9"/>
  <c r="P9"/>
  <c r="R9" s="1"/>
  <c r="G9"/>
  <c r="F9"/>
  <c r="H9" s="1"/>
  <c r="Q8"/>
  <c r="P8"/>
  <c r="R8" s="1"/>
  <c r="G8"/>
  <c r="F8"/>
  <c r="N68" i="16" l="1"/>
  <c r="R65"/>
  <c r="I65" s="1"/>
  <c r="I64"/>
  <c r="R63"/>
  <c r="E68"/>
  <c r="C68"/>
  <c r="H63"/>
  <c r="I63" s="1"/>
  <c r="O54"/>
  <c r="N54"/>
  <c r="R50"/>
  <c r="M54"/>
  <c r="R49"/>
  <c r="E54"/>
  <c r="D54"/>
  <c r="C54"/>
  <c r="M55" s="1"/>
  <c r="M57" s="1"/>
  <c r="H51"/>
  <c r="S51" s="1"/>
  <c r="H50"/>
  <c r="H49"/>
  <c r="R37"/>
  <c r="I37" s="1"/>
  <c r="R36"/>
  <c r="I36" s="1"/>
  <c r="R35"/>
  <c r="E40"/>
  <c r="C40"/>
  <c r="M41" s="1"/>
  <c r="M43" s="1"/>
  <c r="O27"/>
  <c r="N27"/>
  <c r="D28" s="1"/>
  <c r="D30" s="1"/>
  <c r="M27"/>
  <c r="R22"/>
  <c r="I22" s="1"/>
  <c r="E27"/>
  <c r="D27"/>
  <c r="S24"/>
  <c r="S23"/>
  <c r="C27"/>
  <c r="H22"/>
  <c r="H27" s="1"/>
  <c r="O13"/>
  <c r="N13"/>
  <c r="R10"/>
  <c r="I10" s="1"/>
  <c r="I9"/>
  <c r="R8"/>
  <c r="E13"/>
  <c r="E14" s="1"/>
  <c r="E16" s="1"/>
  <c r="D13"/>
  <c r="C13"/>
  <c r="I8"/>
  <c r="H13"/>
  <c r="O14"/>
  <c r="O16" s="1"/>
  <c r="I35"/>
  <c r="H40"/>
  <c r="E41"/>
  <c r="E43" s="1"/>
  <c r="O41"/>
  <c r="O43" s="1"/>
  <c r="N41"/>
  <c r="N43" s="1"/>
  <c r="D41"/>
  <c r="D43" s="1"/>
  <c r="N69"/>
  <c r="N71" s="1"/>
  <c r="D69"/>
  <c r="D71" s="1"/>
  <c r="R13"/>
  <c r="S8"/>
  <c r="M14"/>
  <c r="M16" s="1"/>
  <c r="C14"/>
  <c r="C16" s="1"/>
  <c r="E28"/>
  <c r="E30" s="1"/>
  <c r="O28"/>
  <c r="O30" s="1"/>
  <c r="S35"/>
  <c r="E55"/>
  <c r="E57" s="1"/>
  <c r="O55"/>
  <c r="O57" s="1"/>
  <c r="S63"/>
  <c r="M69"/>
  <c r="M71" s="1"/>
  <c r="C69"/>
  <c r="C71" s="1"/>
  <c r="N28"/>
  <c r="N30" s="1"/>
  <c r="D55"/>
  <c r="D57" s="1"/>
  <c r="S9"/>
  <c r="S10"/>
  <c r="I23"/>
  <c r="I24"/>
  <c r="S37"/>
  <c r="I51"/>
  <c r="S64"/>
  <c r="S65"/>
  <c r="E69"/>
  <c r="E71" s="1"/>
  <c r="O69"/>
  <c r="O71" s="1"/>
  <c r="G12"/>
  <c r="Q12"/>
  <c r="G26"/>
  <c r="Q26"/>
  <c r="G39"/>
  <c r="Q39"/>
  <c r="G53"/>
  <c r="Q53"/>
  <c r="G67"/>
  <c r="Q67"/>
  <c r="R64" i="15"/>
  <c r="S64" s="1"/>
  <c r="N68"/>
  <c r="R63"/>
  <c r="S63" s="1"/>
  <c r="E68"/>
  <c r="O54"/>
  <c r="R51"/>
  <c r="I51" s="1"/>
  <c r="R50"/>
  <c r="I50" s="1"/>
  <c r="M54"/>
  <c r="C55" s="1"/>
  <c r="C57" s="1"/>
  <c r="R49"/>
  <c r="I49" s="1"/>
  <c r="D54"/>
  <c r="C54"/>
  <c r="O40"/>
  <c r="R37"/>
  <c r="S37" s="1"/>
  <c r="R36"/>
  <c r="S36" s="1"/>
  <c r="E40"/>
  <c r="O27"/>
  <c r="E28" s="1"/>
  <c r="E30" s="1"/>
  <c r="N27"/>
  <c r="R24"/>
  <c r="I24" s="1"/>
  <c r="R23"/>
  <c r="I23" s="1"/>
  <c r="M27"/>
  <c r="R22"/>
  <c r="S22" s="1"/>
  <c r="E27"/>
  <c r="D27"/>
  <c r="C27"/>
  <c r="M28" s="1"/>
  <c r="M30" s="1"/>
  <c r="R10"/>
  <c r="R9"/>
  <c r="I9" s="1"/>
  <c r="R8"/>
  <c r="D13"/>
  <c r="N14" s="1"/>
  <c r="N16" s="1"/>
  <c r="E13"/>
  <c r="H10"/>
  <c r="M14"/>
  <c r="M16" s="1"/>
  <c r="C14"/>
  <c r="C16" s="1"/>
  <c r="N28"/>
  <c r="N30" s="1"/>
  <c r="N55"/>
  <c r="N57" s="1"/>
  <c r="D55"/>
  <c r="D57" s="1"/>
  <c r="I35"/>
  <c r="H40"/>
  <c r="E41"/>
  <c r="E43" s="1"/>
  <c r="O41"/>
  <c r="O43" s="1"/>
  <c r="H68"/>
  <c r="E69"/>
  <c r="E71" s="1"/>
  <c r="O69"/>
  <c r="O71" s="1"/>
  <c r="I37"/>
  <c r="I64"/>
  <c r="I65"/>
  <c r="E14"/>
  <c r="E16" s="1"/>
  <c r="O14"/>
  <c r="O16" s="1"/>
  <c r="N41"/>
  <c r="N43" s="1"/>
  <c r="D41"/>
  <c r="D43" s="1"/>
  <c r="N69"/>
  <c r="N71" s="1"/>
  <c r="D69"/>
  <c r="D71" s="1"/>
  <c r="H27"/>
  <c r="O28"/>
  <c r="O30" s="1"/>
  <c r="S35"/>
  <c r="M41"/>
  <c r="M43" s="1"/>
  <c r="C41"/>
  <c r="C43" s="1"/>
  <c r="H54"/>
  <c r="E55"/>
  <c r="E57" s="1"/>
  <c r="O55"/>
  <c r="O57" s="1"/>
  <c r="M69"/>
  <c r="M71" s="1"/>
  <c r="C69"/>
  <c r="C71" s="1"/>
  <c r="G12"/>
  <c r="Q12"/>
  <c r="D14"/>
  <c r="D16" s="1"/>
  <c r="G26"/>
  <c r="Q26"/>
  <c r="G39"/>
  <c r="Q39"/>
  <c r="G53"/>
  <c r="Q53"/>
  <c r="G67"/>
  <c r="Q67"/>
  <c r="M68" i="14"/>
  <c r="R63"/>
  <c r="I65"/>
  <c r="R68"/>
  <c r="H64"/>
  <c r="I64" s="1"/>
  <c r="C68"/>
  <c r="D68"/>
  <c r="N69" s="1"/>
  <c r="N71" s="1"/>
  <c r="H63"/>
  <c r="I63" s="1"/>
  <c r="S65"/>
  <c r="R51"/>
  <c r="I51" s="1"/>
  <c r="R50"/>
  <c r="Q53"/>
  <c r="R49"/>
  <c r="M54"/>
  <c r="M55" s="1"/>
  <c r="M57" s="1"/>
  <c r="O54"/>
  <c r="O55" s="1"/>
  <c r="O57" s="1"/>
  <c r="R54"/>
  <c r="I50"/>
  <c r="N54"/>
  <c r="D55" s="1"/>
  <c r="D57" s="1"/>
  <c r="G53"/>
  <c r="S51"/>
  <c r="E54"/>
  <c r="H49"/>
  <c r="I49" s="1"/>
  <c r="S50"/>
  <c r="R36"/>
  <c r="I36" s="1"/>
  <c r="R35"/>
  <c r="M40"/>
  <c r="O40"/>
  <c r="E41" s="1"/>
  <c r="E43" s="1"/>
  <c r="R40"/>
  <c r="I35"/>
  <c r="H37"/>
  <c r="I37" s="1"/>
  <c r="G39"/>
  <c r="H36"/>
  <c r="D40"/>
  <c r="D41" s="1"/>
  <c r="D43" s="1"/>
  <c r="C40"/>
  <c r="R24"/>
  <c r="R27" s="1"/>
  <c r="Q26"/>
  <c r="R23"/>
  <c r="I23" s="1"/>
  <c r="I22"/>
  <c r="N27"/>
  <c r="H24"/>
  <c r="S23"/>
  <c r="E27"/>
  <c r="O28" s="1"/>
  <c r="O30" s="1"/>
  <c r="D27"/>
  <c r="N28" s="1"/>
  <c r="N30" s="1"/>
  <c r="G26"/>
  <c r="N13"/>
  <c r="R8"/>
  <c r="R13" s="1"/>
  <c r="M13"/>
  <c r="I8"/>
  <c r="O13"/>
  <c r="H10"/>
  <c r="I10" s="1"/>
  <c r="G12"/>
  <c r="S10"/>
  <c r="H9"/>
  <c r="I9" s="1"/>
  <c r="D13"/>
  <c r="D14" s="1"/>
  <c r="D16" s="1"/>
  <c r="C13"/>
  <c r="C14" s="1"/>
  <c r="C16" s="1"/>
  <c r="E14"/>
  <c r="E16" s="1"/>
  <c r="O14"/>
  <c r="O16" s="1"/>
  <c r="M28"/>
  <c r="M30" s="1"/>
  <c r="C28"/>
  <c r="C30" s="1"/>
  <c r="C55"/>
  <c r="C57" s="1"/>
  <c r="E69"/>
  <c r="E71" s="1"/>
  <c r="O69"/>
  <c r="O71" s="1"/>
  <c r="N14"/>
  <c r="N16" s="1"/>
  <c r="M14"/>
  <c r="M16" s="1"/>
  <c r="M69"/>
  <c r="M71" s="1"/>
  <c r="C69"/>
  <c r="C71" s="1"/>
  <c r="H13"/>
  <c r="H27"/>
  <c r="H54"/>
  <c r="S8"/>
  <c r="S22"/>
  <c r="S35"/>
  <c r="S49"/>
  <c r="S63"/>
  <c r="O68" i="13"/>
  <c r="M68"/>
  <c r="R65"/>
  <c r="I65" s="1"/>
  <c r="R64"/>
  <c r="I64" s="1"/>
  <c r="R63"/>
  <c r="S63" s="1"/>
  <c r="E68"/>
  <c r="D68"/>
  <c r="D69" s="1"/>
  <c r="D71" s="1"/>
  <c r="C68"/>
  <c r="M69" s="1"/>
  <c r="M71" s="1"/>
  <c r="M54"/>
  <c r="R51"/>
  <c r="I51" s="1"/>
  <c r="R50"/>
  <c r="S50" s="1"/>
  <c r="N54"/>
  <c r="N55" s="1"/>
  <c r="N57" s="1"/>
  <c r="R49"/>
  <c r="S49" s="1"/>
  <c r="S51"/>
  <c r="C54"/>
  <c r="C55" s="1"/>
  <c r="C57" s="1"/>
  <c r="E54"/>
  <c r="O55" s="1"/>
  <c r="O57" s="1"/>
  <c r="R37"/>
  <c r="R40" s="1"/>
  <c r="Q39"/>
  <c r="M40"/>
  <c r="C41" s="1"/>
  <c r="C43" s="1"/>
  <c r="N40"/>
  <c r="N41" s="1"/>
  <c r="N43" s="1"/>
  <c r="E40"/>
  <c r="O41" s="1"/>
  <c r="O43" s="1"/>
  <c r="O27"/>
  <c r="N27"/>
  <c r="E27"/>
  <c r="O28" s="1"/>
  <c r="O30" s="1"/>
  <c r="D27"/>
  <c r="D28" s="1"/>
  <c r="D30" s="1"/>
  <c r="H24"/>
  <c r="S24" s="1"/>
  <c r="M13"/>
  <c r="C14" s="1"/>
  <c r="C16" s="1"/>
  <c r="R9"/>
  <c r="I9" s="1"/>
  <c r="R10"/>
  <c r="I10" s="1"/>
  <c r="O13"/>
  <c r="O14" s="1"/>
  <c r="O16" s="1"/>
  <c r="D13"/>
  <c r="N14" s="1"/>
  <c r="N16" s="1"/>
  <c r="C13"/>
  <c r="E41"/>
  <c r="E43" s="1"/>
  <c r="H13"/>
  <c r="M28"/>
  <c r="M30" s="1"/>
  <c r="C28"/>
  <c r="C30" s="1"/>
  <c r="I35"/>
  <c r="H40"/>
  <c r="N69"/>
  <c r="N71" s="1"/>
  <c r="H54"/>
  <c r="C69"/>
  <c r="C71" s="1"/>
  <c r="M14"/>
  <c r="M16" s="1"/>
  <c r="H27"/>
  <c r="E28"/>
  <c r="E30" s="1"/>
  <c r="I23"/>
  <c r="N28"/>
  <c r="N30" s="1"/>
  <c r="M55"/>
  <c r="M57" s="1"/>
  <c r="H68"/>
  <c r="O69"/>
  <c r="O71" s="1"/>
  <c r="R8"/>
  <c r="R22"/>
  <c r="I22" s="1"/>
  <c r="G12"/>
  <c r="G26"/>
  <c r="G39"/>
  <c r="G53"/>
  <c r="Q53"/>
  <c r="G67"/>
  <c r="Q67"/>
  <c r="S35"/>
  <c r="Q67" i="12"/>
  <c r="I64"/>
  <c r="O68"/>
  <c r="E69" s="1"/>
  <c r="E71" s="1"/>
  <c r="N68"/>
  <c r="N69" s="1"/>
  <c r="N71" s="1"/>
  <c r="E68"/>
  <c r="H65"/>
  <c r="I65" s="1"/>
  <c r="D68"/>
  <c r="H63"/>
  <c r="I63" s="1"/>
  <c r="S64"/>
  <c r="G67"/>
  <c r="S63"/>
  <c r="R51"/>
  <c r="R50"/>
  <c r="S50" s="1"/>
  <c r="R49"/>
  <c r="N54"/>
  <c r="D55" s="1"/>
  <c r="D57" s="1"/>
  <c r="I50"/>
  <c r="I49"/>
  <c r="H51"/>
  <c r="I51" s="1"/>
  <c r="D54"/>
  <c r="G53"/>
  <c r="E54"/>
  <c r="E55" s="1"/>
  <c r="E57" s="1"/>
  <c r="S51"/>
  <c r="S49"/>
  <c r="I37"/>
  <c r="R36"/>
  <c r="Q39"/>
  <c r="M40"/>
  <c r="I35"/>
  <c r="O40"/>
  <c r="E41" s="1"/>
  <c r="E43" s="1"/>
  <c r="G39"/>
  <c r="D40"/>
  <c r="S37"/>
  <c r="H36"/>
  <c r="I36" s="1"/>
  <c r="C40"/>
  <c r="S35"/>
  <c r="R24"/>
  <c r="Q26"/>
  <c r="I23"/>
  <c r="R22"/>
  <c r="N27"/>
  <c r="H24"/>
  <c r="G26"/>
  <c r="E27"/>
  <c r="E28" s="1"/>
  <c r="E30" s="1"/>
  <c r="D27"/>
  <c r="H22"/>
  <c r="I22" s="1"/>
  <c r="S23"/>
  <c r="M13"/>
  <c r="I10"/>
  <c r="I9"/>
  <c r="N13"/>
  <c r="N14" s="1"/>
  <c r="N16" s="1"/>
  <c r="O13"/>
  <c r="E14" s="1"/>
  <c r="E16" s="1"/>
  <c r="D13"/>
  <c r="G12"/>
  <c r="H8"/>
  <c r="I8" s="1"/>
  <c r="C13"/>
  <c r="C14" s="1"/>
  <c r="C16" s="1"/>
  <c r="S10"/>
  <c r="S9"/>
  <c r="S8"/>
  <c r="O28"/>
  <c r="O30" s="1"/>
  <c r="O55"/>
  <c r="O57" s="1"/>
  <c r="O14"/>
  <c r="O16" s="1"/>
  <c r="M28"/>
  <c r="M30" s="1"/>
  <c r="C28"/>
  <c r="C30" s="1"/>
  <c r="O41"/>
  <c r="O43" s="1"/>
  <c r="M55"/>
  <c r="M57" s="1"/>
  <c r="C55"/>
  <c r="C57" s="1"/>
  <c r="O69"/>
  <c r="O71" s="1"/>
  <c r="N41"/>
  <c r="N43" s="1"/>
  <c r="D41"/>
  <c r="D43" s="1"/>
  <c r="M14"/>
  <c r="M16" s="1"/>
  <c r="M69"/>
  <c r="M71" s="1"/>
  <c r="C69"/>
  <c r="C71" s="1"/>
  <c r="R13"/>
  <c r="R27"/>
  <c r="R40"/>
  <c r="R54"/>
  <c r="R68"/>
  <c r="H13"/>
  <c r="H27"/>
  <c r="H54"/>
  <c r="H68"/>
  <c r="O68" i="11"/>
  <c r="N68"/>
  <c r="D69" s="1"/>
  <c r="D71" s="1"/>
  <c r="R65"/>
  <c r="I65"/>
  <c r="M68"/>
  <c r="R64"/>
  <c r="R63"/>
  <c r="E68"/>
  <c r="O69" s="1"/>
  <c r="O71" s="1"/>
  <c r="D68"/>
  <c r="C68"/>
  <c r="C69" s="1"/>
  <c r="C71" s="1"/>
  <c r="H64"/>
  <c r="O54"/>
  <c r="R51"/>
  <c r="M54"/>
  <c r="R50"/>
  <c r="N54"/>
  <c r="N55" s="1"/>
  <c r="N57" s="1"/>
  <c r="R49"/>
  <c r="C54"/>
  <c r="M55" s="1"/>
  <c r="M57" s="1"/>
  <c r="E54"/>
  <c r="E55" s="1"/>
  <c r="E57" s="1"/>
  <c r="D54"/>
  <c r="H51"/>
  <c r="S51" s="1"/>
  <c r="H50"/>
  <c r="H49"/>
  <c r="O40"/>
  <c r="E41" s="1"/>
  <c r="E43" s="1"/>
  <c r="N40"/>
  <c r="R37"/>
  <c r="R36"/>
  <c r="M40"/>
  <c r="C41" s="1"/>
  <c r="C43" s="1"/>
  <c r="R35"/>
  <c r="E40"/>
  <c r="D40"/>
  <c r="C40"/>
  <c r="H37"/>
  <c r="I37" s="1"/>
  <c r="H36"/>
  <c r="H35"/>
  <c r="O27"/>
  <c r="O28" s="1"/>
  <c r="O30" s="1"/>
  <c r="R24"/>
  <c r="I24" s="1"/>
  <c r="M27"/>
  <c r="R23"/>
  <c r="R22"/>
  <c r="I22" s="1"/>
  <c r="S24"/>
  <c r="E27"/>
  <c r="D27"/>
  <c r="D28" s="1"/>
  <c r="D30" s="1"/>
  <c r="C27"/>
  <c r="H23"/>
  <c r="I10"/>
  <c r="O13"/>
  <c r="O14" s="1"/>
  <c r="O16" s="1"/>
  <c r="I9"/>
  <c r="N13"/>
  <c r="E13"/>
  <c r="D13"/>
  <c r="N14" s="1"/>
  <c r="N16" s="1"/>
  <c r="C13"/>
  <c r="M14" s="1"/>
  <c r="M16" s="1"/>
  <c r="H8"/>
  <c r="H13" s="1"/>
  <c r="O41"/>
  <c r="O43" s="1"/>
  <c r="I63"/>
  <c r="E69"/>
  <c r="E71" s="1"/>
  <c r="M41"/>
  <c r="M43" s="1"/>
  <c r="S63"/>
  <c r="R13"/>
  <c r="C14"/>
  <c r="C16" s="1"/>
  <c r="N28"/>
  <c r="N30" s="1"/>
  <c r="D55"/>
  <c r="D57" s="1"/>
  <c r="S36"/>
  <c r="S37"/>
  <c r="S65"/>
  <c r="S9"/>
  <c r="S10"/>
  <c r="G12"/>
  <c r="Q12"/>
  <c r="G26"/>
  <c r="Q26"/>
  <c r="G39"/>
  <c r="Q39"/>
  <c r="G53"/>
  <c r="Q53"/>
  <c r="G67"/>
  <c r="Q67"/>
  <c r="M29" i="10"/>
  <c r="C29"/>
  <c r="O70"/>
  <c r="N70"/>
  <c r="M70"/>
  <c r="E70"/>
  <c r="D70"/>
  <c r="C70"/>
  <c r="O67"/>
  <c r="N67"/>
  <c r="M67"/>
  <c r="E67"/>
  <c r="D67"/>
  <c r="C67"/>
  <c r="O66"/>
  <c r="N66"/>
  <c r="M66"/>
  <c r="E66"/>
  <c r="D66"/>
  <c r="C66"/>
  <c r="Q65"/>
  <c r="P65"/>
  <c r="R65" s="1"/>
  <c r="G65"/>
  <c r="F65"/>
  <c r="H65" s="1"/>
  <c r="Q64"/>
  <c r="P64"/>
  <c r="G64"/>
  <c r="F64"/>
  <c r="Q63"/>
  <c r="P63"/>
  <c r="G63"/>
  <c r="F63"/>
  <c r="O56"/>
  <c r="N56"/>
  <c r="M56"/>
  <c r="E56"/>
  <c r="D56"/>
  <c r="C56"/>
  <c r="M54"/>
  <c r="O53"/>
  <c r="N53"/>
  <c r="M53"/>
  <c r="E53"/>
  <c r="D53"/>
  <c r="C53"/>
  <c r="O52"/>
  <c r="N52"/>
  <c r="M52"/>
  <c r="E52"/>
  <c r="D52"/>
  <c r="C52"/>
  <c r="Q51"/>
  <c r="P51"/>
  <c r="R51" s="1"/>
  <c r="G51"/>
  <c r="F51"/>
  <c r="Q50"/>
  <c r="P50"/>
  <c r="R50" s="1"/>
  <c r="G50"/>
  <c r="F50"/>
  <c r="Q49"/>
  <c r="P49"/>
  <c r="G49"/>
  <c r="F49"/>
  <c r="O42"/>
  <c r="N42"/>
  <c r="M42"/>
  <c r="E42"/>
  <c r="D42"/>
  <c r="C42"/>
  <c r="O39"/>
  <c r="N39"/>
  <c r="M39"/>
  <c r="E39"/>
  <c r="D39"/>
  <c r="C39"/>
  <c r="O38"/>
  <c r="N38"/>
  <c r="M38"/>
  <c r="E38"/>
  <c r="D38"/>
  <c r="C38"/>
  <c r="Q37"/>
  <c r="P37"/>
  <c r="R37" s="1"/>
  <c r="G37"/>
  <c r="F37"/>
  <c r="H37" s="1"/>
  <c r="Q36"/>
  <c r="P36"/>
  <c r="G36"/>
  <c r="F36"/>
  <c r="Q35"/>
  <c r="P35"/>
  <c r="G35"/>
  <c r="F35"/>
  <c r="O29"/>
  <c r="N29"/>
  <c r="E29"/>
  <c r="D29"/>
  <c r="O26"/>
  <c r="N26"/>
  <c r="M26"/>
  <c r="M27" s="1"/>
  <c r="E26"/>
  <c r="D26"/>
  <c r="C26"/>
  <c r="C27" s="1"/>
  <c r="O25"/>
  <c r="N25"/>
  <c r="M25"/>
  <c r="E25"/>
  <c r="D25"/>
  <c r="C25"/>
  <c r="Q24"/>
  <c r="P24"/>
  <c r="R24" s="1"/>
  <c r="G24"/>
  <c r="F24"/>
  <c r="H24" s="1"/>
  <c r="Q23"/>
  <c r="P23"/>
  <c r="G23"/>
  <c r="F23"/>
  <c r="Q22"/>
  <c r="P22"/>
  <c r="G22"/>
  <c r="F22"/>
  <c r="O15"/>
  <c r="N15"/>
  <c r="M15"/>
  <c r="E15"/>
  <c r="D15"/>
  <c r="C15"/>
  <c r="O12"/>
  <c r="N12"/>
  <c r="M12"/>
  <c r="E12"/>
  <c r="D12"/>
  <c r="C12"/>
  <c r="O11"/>
  <c r="N11"/>
  <c r="M11"/>
  <c r="E11"/>
  <c r="D11"/>
  <c r="C11"/>
  <c r="Q10"/>
  <c r="P10"/>
  <c r="R10" s="1"/>
  <c r="G10"/>
  <c r="F10"/>
  <c r="H10" s="1"/>
  <c r="Q9"/>
  <c r="P9"/>
  <c r="R9" s="1"/>
  <c r="G9"/>
  <c r="F9"/>
  <c r="Q8"/>
  <c r="P8"/>
  <c r="G8"/>
  <c r="F8"/>
  <c r="R68" i="16" l="1"/>
  <c r="H68"/>
  <c r="R54"/>
  <c r="S50"/>
  <c r="N55"/>
  <c r="N57" s="1"/>
  <c r="S49"/>
  <c r="H54"/>
  <c r="I54" s="1"/>
  <c r="I50"/>
  <c r="C55"/>
  <c r="C57" s="1"/>
  <c r="I49"/>
  <c r="R40"/>
  <c r="S36"/>
  <c r="C41"/>
  <c r="C43" s="1"/>
  <c r="C28"/>
  <c r="C30" s="1"/>
  <c r="S22"/>
  <c r="R27"/>
  <c r="S27" s="1"/>
  <c r="M28"/>
  <c r="M30" s="1"/>
  <c r="D14"/>
  <c r="D16" s="1"/>
  <c r="N14"/>
  <c r="N16" s="1"/>
  <c r="I68"/>
  <c r="H61" s="1"/>
  <c r="S68"/>
  <c r="R61" s="1"/>
  <c r="I40"/>
  <c r="H33" s="1"/>
  <c r="S40"/>
  <c r="R33" s="1"/>
  <c r="I13"/>
  <c r="H6" s="1"/>
  <c r="S13"/>
  <c r="I63" i="15"/>
  <c r="R68"/>
  <c r="I68" s="1"/>
  <c r="H61" s="1"/>
  <c r="S51"/>
  <c r="S50"/>
  <c r="R54"/>
  <c r="S54" s="1"/>
  <c r="S49"/>
  <c r="M55"/>
  <c r="M57" s="1"/>
  <c r="R40"/>
  <c r="I40" s="1"/>
  <c r="H33" s="1"/>
  <c r="I36"/>
  <c r="S24"/>
  <c r="S23"/>
  <c r="I22"/>
  <c r="D28"/>
  <c r="D30" s="1"/>
  <c r="R27"/>
  <c r="I27" s="1"/>
  <c r="C28"/>
  <c r="C30" s="1"/>
  <c r="I10"/>
  <c r="R13"/>
  <c r="S13" s="1"/>
  <c r="S9"/>
  <c r="S8"/>
  <c r="I8"/>
  <c r="H13"/>
  <c r="S10"/>
  <c r="S68"/>
  <c r="R61" s="1"/>
  <c r="S40"/>
  <c r="R33" s="1"/>
  <c r="D69" i="14"/>
  <c r="D71" s="1"/>
  <c r="H68"/>
  <c r="I68" s="1"/>
  <c r="S64"/>
  <c r="E55"/>
  <c r="E57" s="1"/>
  <c r="N55"/>
  <c r="N57" s="1"/>
  <c r="C41"/>
  <c r="C43" s="1"/>
  <c r="O41"/>
  <c r="O43" s="1"/>
  <c r="H40"/>
  <c r="S37"/>
  <c r="N41"/>
  <c r="N43" s="1"/>
  <c r="M41"/>
  <c r="M43" s="1"/>
  <c r="I24"/>
  <c r="S24"/>
  <c r="D28"/>
  <c r="D30" s="1"/>
  <c r="E28"/>
  <c r="E30" s="1"/>
  <c r="S9"/>
  <c r="I54"/>
  <c r="S54"/>
  <c r="I13"/>
  <c r="S13"/>
  <c r="I27"/>
  <c r="S27"/>
  <c r="I40"/>
  <c r="H33" s="1"/>
  <c r="S40"/>
  <c r="H6"/>
  <c r="S65" i="13"/>
  <c r="S64"/>
  <c r="E69"/>
  <c r="E71" s="1"/>
  <c r="R68"/>
  <c r="S68" s="1"/>
  <c r="I63"/>
  <c r="I50"/>
  <c r="R54"/>
  <c r="I49"/>
  <c r="D55"/>
  <c r="D57" s="1"/>
  <c r="E55"/>
  <c r="E57" s="1"/>
  <c r="D41"/>
  <c r="D43" s="1"/>
  <c r="I37"/>
  <c r="S37"/>
  <c r="M41"/>
  <c r="M43" s="1"/>
  <c r="I24"/>
  <c r="E14"/>
  <c r="E16" s="1"/>
  <c r="S9"/>
  <c r="S10"/>
  <c r="D14"/>
  <c r="D16" s="1"/>
  <c r="S8"/>
  <c r="R13"/>
  <c r="S13" s="1"/>
  <c r="S22"/>
  <c r="R27"/>
  <c r="I27" s="1"/>
  <c r="H20" s="1"/>
  <c r="S27"/>
  <c r="I40"/>
  <c r="H33" s="1"/>
  <c r="S40"/>
  <c r="I8"/>
  <c r="I54"/>
  <c r="S54"/>
  <c r="R47" s="1"/>
  <c r="D69" i="12"/>
  <c r="D71" s="1"/>
  <c r="S65"/>
  <c r="N55"/>
  <c r="N57" s="1"/>
  <c r="C41"/>
  <c r="C43" s="1"/>
  <c r="H40"/>
  <c r="S40" s="1"/>
  <c r="M41"/>
  <c r="M43" s="1"/>
  <c r="S36"/>
  <c r="I24"/>
  <c r="D28"/>
  <c r="D30" s="1"/>
  <c r="S24"/>
  <c r="N28"/>
  <c r="N30" s="1"/>
  <c r="S22"/>
  <c r="D14"/>
  <c r="D16" s="1"/>
  <c r="S54"/>
  <c r="R47" s="1"/>
  <c r="I54"/>
  <c r="H47" s="1"/>
  <c r="S68"/>
  <c r="I68"/>
  <c r="H61" s="1"/>
  <c r="S13"/>
  <c r="R6" s="1"/>
  <c r="I13"/>
  <c r="H6" s="1"/>
  <c r="S27"/>
  <c r="I27"/>
  <c r="H20" s="1"/>
  <c r="N69" i="11"/>
  <c r="N71" s="1"/>
  <c r="R68"/>
  <c r="I68" s="1"/>
  <c r="H61" s="1"/>
  <c r="I64"/>
  <c r="S64"/>
  <c r="H68"/>
  <c r="M69"/>
  <c r="M71" s="1"/>
  <c r="R54"/>
  <c r="I54" s="1"/>
  <c r="I49"/>
  <c r="I51"/>
  <c r="C55"/>
  <c r="C57" s="1"/>
  <c r="O55"/>
  <c r="O57" s="1"/>
  <c r="S49"/>
  <c r="H54"/>
  <c r="I50"/>
  <c r="S50"/>
  <c r="I36"/>
  <c r="D41"/>
  <c r="D43" s="1"/>
  <c r="I35"/>
  <c r="R40"/>
  <c r="N41"/>
  <c r="N43" s="1"/>
  <c r="S35"/>
  <c r="H40"/>
  <c r="E28"/>
  <c r="E30" s="1"/>
  <c r="S22"/>
  <c r="R27"/>
  <c r="S27" s="1"/>
  <c r="S23"/>
  <c r="C28"/>
  <c r="C30" s="1"/>
  <c r="H27"/>
  <c r="M28"/>
  <c r="M30" s="1"/>
  <c r="I23"/>
  <c r="E14"/>
  <c r="E16" s="1"/>
  <c r="D14"/>
  <c r="D16" s="1"/>
  <c r="I8"/>
  <c r="S8"/>
  <c r="I13"/>
  <c r="S13"/>
  <c r="R6" s="1"/>
  <c r="H8" i="10"/>
  <c r="Q67"/>
  <c r="O68"/>
  <c r="N68"/>
  <c r="D69" s="1"/>
  <c r="D71" s="1"/>
  <c r="I65"/>
  <c r="R64"/>
  <c r="M68"/>
  <c r="D68"/>
  <c r="G67"/>
  <c r="C68"/>
  <c r="E68"/>
  <c r="O69" s="1"/>
  <c r="O71" s="1"/>
  <c r="H64"/>
  <c r="N54"/>
  <c r="Q53"/>
  <c r="O54"/>
  <c r="G53"/>
  <c r="E54"/>
  <c r="D54"/>
  <c r="C54"/>
  <c r="M55" s="1"/>
  <c r="M57" s="1"/>
  <c r="H51"/>
  <c r="I51" s="1"/>
  <c r="H50"/>
  <c r="I50" s="1"/>
  <c r="O40"/>
  <c r="E41" s="1"/>
  <c r="E43" s="1"/>
  <c r="N40"/>
  <c r="N41" s="1"/>
  <c r="N43" s="1"/>
  <c r="I37"/>
  <c r="Q39"/>
  <c r="R36"/>
  <c r="M40"/>
  <c r="E40"/>
  <c r="G39"/>
  <c r="D40"/>
  <c r="C40"/>
  <c r="C41" s="1"/>
  <c r="C43" s="1"/>
  <c r="H36"/>
  <c r="Q26"/>
  <c r="O27"/>
  <c r="N27"/>
  <c r="D28" s="1"/>
  <c r="D30" s="1"/>
  <c r="I24"/>
  <c r="R23"/>
  <c r="M28"/>
  <c r="M30" s="1"/>
  <c r="S24"/>
  <c r="G26"/>
  <c r="D27"/>
  <c r="E27"/>
  <c r="O28" s="1"/>
  <c r="O30" s="1"/>
  <c r="H23"/>
  <c r="N13"/>
  <c r="I10"/>
  <c r="O13"/>
  <c r="R8"/>
  <c r="M13"/>
  <c r="C13"/>
  <c r="E13"/>
  <c r="O14" s="1"/>
  <c r="O16" s="1"/>
  <c r="D13"/>
  <c r="D14" s="1"/>
  <c r="D16" s="1"/>
  <c r="H9"/>
  <c r="I9" s="1"/>
  <c r="N69"/>
  <c r="N71" s="1"/>
  <c r="N28"/>
  <c r="N30" s="1"/>
  <c r="N55"/>
  <c r="N57" s="1"/>
  <c r="S10"/>
  <c r="S37"/>
  <c r="S65"/>
  <c r="O41"/>
  <c r="O43" s="1"/>
  <c r="R13"/>
  <c r="I8"/>
  <c r="C28"/>
  <c r="C30" s="1"/>
  <c r="G12"/>
  <c r="Q12"/>
  <c r="H22"/>
  <c r="R22"/>
  <c r="H35"/>
  <c r="R35"/>
  <c r="H49"/>
  <c r="R49"/>
  <c r="H63"/>
  <c r="R63"/>
  <c r="O42" i="9"/>
  <c r="N42"/>
  <c r="M42"/>
  <c r="E42"/>
  <c r="D42"/>
  <c r="C42"/>
  <c r="O39"/>
  <c r="N39"/>
  <c r="M39"/>
  <c r="E39"/>
  <c r="D39"/>
  <c r="C39"/>
  <c r="O38"/>
  <c r="N38"/>
  <c r="M38"/>
  <c r="E38"/>
  <c r="D38"/>
  <c r="C38"/>
  <c r="Q37"/>
  <c r="P37"/>
  <c r="G37"/>
  <c r="F37"/>
  <c r="H37" s="1"/>
  <c r="Q36"/>
  <c r="P36"/>
  <c r="G36"/>
  <c r="F36"/>
  <c r="H36" s="1"/>
  <c r="Q35"/>
  <c r="P35"/>
  <c r="G35"/>
  <c r="F35"/>
  <c r="H35" s="1"/>
  <c r="C29"/>
  <c r="M29"/>
  <c r="O70"/>
  <c r="N70"/>
  <c r="M70"/>
  <c r="E70"/>
  <c r="D70"/>
  <c r="C70"/>
  <c r="O67"/>
  <c r="N67"/>
  <c r="M67"/>
  <c r="E67"/>
  <c r="E68" s="1"/>
  <c r="D67"/>
  <c r="C67"/>
  <c r="O66"/>
  <c r="N66"/>
  <c r="N68" s="1"/>
  <c r="M66"/>
  <c r="E66"/>
  <c r="D66"/>
  <c r="C66"/>
  <c r="Q65"/>
  <c r="P65"/>
  <c r="G65"/>
  <c r="F65"/>
  <c r="H65" s="1"/>
  <c r="Q64"/>
  <c r="P64"/>
  <c r="G64"/>
  <c r="F64"/>
  <c r="H64" s="1"/>
  <c r="Q63"/>
  <c r="P63"/>
  <c r="G63"/>
  <c r="F63"/>
  <c r="H63" s="1"/>
  <c r="O56"/>
  <c r="N56"/>
  <c r="M56"/>
  <c r="E56"/>
  <c r="D56"/>
  <c r="C56"/>
  <c r="O53"/>
  <c r="N53"/>
  <c r="M53"/>
  <c r="E53"/>
  <c r="D53"/>
  <c r="C53"/>
  <c r="C54" s="1"/>
  <c r="O52"/>
  <c r="N52"/>
  <c r="M52"/>
  <c r="E52"/>
  <c r="D52"/>
  <c r="C52"/>
  <c r="Q51"/>
  <c r="P51"/>
  <c r="R51" s="1"/>
  <c r="S51" s="1"/>
  <c r="G51"/>
  <c r="F51"/>
  <c r="H51" s="1"/>
  <c r="Q50"/>
  <c r="P50"/>
  <c r="R50" s="1"/>
  <c r="G50"/>
  <c r="F50"/>
  <c r="Q49"/>
  <c r="P49"/>
  <c r="R49" s="1"/>
  <c r="G49"/>
  <c r="F49"/>
  <c r="H49" s="1"/>
  <c r="O29"/>
  <c r="N29"/>
  <c r="E29"/>
  <c r="D29"/>
  <c r="O26"/>
  <c r="N26"/>
  <c r="M26"/>
  <c r="E26"/>
  <c r="D26"/>
  <c r="C26"/>
  <c r="O25"/>
  <c r="O27" s="1"/>
  <c r="N25"/>
  <c r="M25"/>
  <c r="E25"/>
  <c r="D25"/>
  <c r="C25"/>
  <c r="Q24"/>
  <c r="P24"/>
  <c r="R24" s="1"/>
  <c r="G24"/>
  <c r="H24" s="1"/>
  <c r="F24"/>
  <c r="Q23"/>
  <c r="P23"/>
  <c r="G23"/>
  <c r="F23"/>
  <c r="Q22"/>
  <c r="P22"/>
  <c r="G22"/>
  <c r="H22" s="1"/>
  <c r="F22"/>
  <c r="O15"/>
  <c r="N15"/>
  <c r="M15"/>
  <c r="E15"/>
  <c r="D15"/>
  <c r="C15"/>
  <c r="O12"/>
  <c r="N12"/>
  <c r="M12"/>
  <c r="E12"/>
  <c r="E13" s="1"/>
  <c r="D12"/>
  <c r="C12"/>
  <c r="O11"/>
  <c r="N11"/>
  <c r="M11"/>
  <c r="E11"/>
  <c r="D11"/>
  <c r="C11"/>
  <c r="Q10"/>
  <c r="P10"/>
  <c r="R10" s="1"/>
  <c r="H10"/>
  <c r="G10"/>
  <c r="F10"/>
  <c r="Q9"/>
  <c r="P9"/>
  <c r="R9" s="1"/>
  <c r="G9"/>
  <c r="F9"/>
  <c r="Q8"/>
  <c r="P8"/>
  <c r="G8"/>
  <c r="F8"/>
  <c r="G12" s="1"/>
  <c r="D42" i="8"/>
  <c r="O70"/>
  <c r="N70"/>
  <c r="M70"/>
  <c r="E70"/>
  <c r="D70"/>
  <c r="C70"/>
  <c r="O67"/>
  <c r="N67"/>
  <c r="M67"/>
  <c r="E67"/>
  <c r="D67"/>
  <c r="C67"/>
  <c r="O66"/>
  <c r="N66"/>
  <c r="M66"/>
  <c r="E66"/>
  <c r="D66"/>
  <c r="C66"/>
  <c r="Q65"/>
  <c r="P65"/>
  <c r="G65"/>
  <c r="F65"/>
  <c r="Q64"/>
  <c r="P64"/>
  <c r="G64"/>
  <c r="H64" s="1"/>
  <c r="F64"/>
  <c r="Q63"/>
  <c r="P63"/>
  <c r="G63"/>
  <c r="F63"/>
  <c r="G67" s="1"/>
  <c r="O56"/>
  <c r="N56"/>
  <c r="M56"/>
  <c r="E56"/>
  <c r="D56"/>
  <c r="C56"/>
  <c r="O53"/>
  <c r="N53"/>
  <c r="M53"/>
  <c r="E53"/>
  <c r="D53"/>
  <c r="C53"/>
  <c r="O52"/>
  <c r="N52"/>
  <c r="M52"/>
  <c r="M54" s="1"/>
  <c r="E52"/>
  <c r="D52"/>
  <c r="C52"/>
  <c r="Q51"/>
  <c r="P51"/>
  <c r="G51"/>
  <c r="F51"/>
  <c r="Q50"/>
  <c r="P50"/>
  <c r="G50"/>
  <c r="F50"/>
  <c r="Q49"/>
  <c r="P49"/>
  <c r="G49"/>
  <c r="F49"/>
  <c r="G53" s="1"/>
  <c r="O42"/>
  <c r="M42"/>
  <c r="E42"/>
  <c r="C42"/>
  <c r="O39"/>
  <c r="N39"/>
  <c r="M39"/>
  <c r="E39"/>
  <c r="D39"/>
  <c r="C39"/>
  <c r="O38"/>
  <c r="N38"/>
  <c r="M38"/>
  <c r="E38"/>
  <c r="D38"/>
  <c r="C38"/>
  <c r="Q37"/>
  <c r="P37"/>
  <c r="G37"/>
  <c r="F37"/>
  <c r="H37" s="1"/>
  <c r="Q36"/>
  <c r="P36"/>
  <c r="G36"/>
  <c r="F36"/>
  <c r="H36" s="1"/>
  <c r="Q35"/>
  <c r="P35"/>
  <c r="G35"/>
  <c r="F35"/>
  <c r="G39" s="1"/>
  <c r="O29"/>
  <c r="N29"/>
  <c r="M29"/>
  <c r="E29"/>
  <c r="D29"/>
  <c r="C29"/>
  <c r="O26"/>
  <c r="N26"/>
  <c r="M26"/>
  <c r="E26"/>
  <c r="D26"/>
  <c r="C26"/>
  <c r="O25"/>
  <c r="N25"/>
  <c r="M25"/>
  <c r="E25"/>
  <c r="D25"/>
  <c r="C25"/>
  <c r="Q24"/>
  <c r="P24"/>
  <c r="G24"/>
  <c r="F24"/>
  <c r="Q23"/>
  <c r="P23"/>
  <c r="G23"/>
  <c r="F23"/>
  <c r="Q22"/>
  <c r="P22"/>
  <c r="R22" s="1"/>
  <c r="G22"/>
  <c r="F22"/>
  <c r="O15"/>
  <c r="N15"/>
  <c r="M15"/>
  <c r="E15"/>
  <c r="D15"/>
  <c r="C15"/>
  <c r="O12"/>
  <c r="N12"/>
  <c r="M12"/>
  <c r="E12"/>
  <c r="D12"/>
  <c r="C12"/>
  <c r="O11"/>
  <c r="N11"/>
  <c r="M11"/>
  <c r="E11"/>
  <c r="D11"/>
  <c r="C11"/>
  <c r="Q10"/>
  <c r="R10" s="1"/>
  <c r="P10"/>
  <c r="G10"/>
  <c r="F10"/>
  <c r="Q9"/>
  <c r="R9" s="1"/>
  <c r="P9"/>
  <c r="G9"/>
  <c r="F9"/>
  <c r="Q8"/>
  <c r="P8"/>
  <c r="Q12" s="1"/>
  <c r="G8"/>
  <c r="F8"/>
  <c r="O70" i="7"/>
  <c r="N70"/>
  <c r="M70"/>
  <c r="E70"/>
  <c r="D70"/>
  <c r="C70"/>
  <c r="O67"/>
  <c r="N67"/>
  <c r="M67"/>
  <c r="E67"/>
  <c r="D67"/>
  <c r="C67"/>
  <c r="O66"/>
  <c r="N66"/>
  <c r="M66"/>
  <c r="E66"/>
  <c r="D66"/>
  <c r="C66"/>
  <c r="Q65"/>
  <c r="P65"/>
  <c r="R65" s="1"/>
  <c r="G65"/>
  <c r="F65"/>
  <c r="Q64"/>
  <c r="P64"/>
  <c r="R64" s="1"/>
  <c r="G64"/>
  <c r="F64"/>
  <c r="Q63"/>
  <c r="P63"/>
  <c r="G63"/>
  <c r="F63"/>
  <c r="O56"/>
  <c r="N56"/>
  <c r="M56"/>
  <c r="E56"/>
  <c r="D56"/>
  <c r="C56"/>
  <c r="O53"/>
  <c r="N53"/>
  <c r="M53"/>
  <c r="E53"/>
  <c r="D53"/>
  <c r="C53"/>
  <c r="O52"/>
  <c r="N52"/>
  <c r="N54" s="1"/>
  <c r="M52"/>
  <c r="E52"/>
  <c r="D52"/>
  <c r="C52"/>
  <c r="Q51"/>
  <c r="P51"/>
  <c r="G51"/>
  <c r="F51"/>
  <c r="H51" s="1"/>
  <c r="Q50"/>
  <c r="P50"/>
  <c r="G50"/>
  <c r="F50"/>
  <c r="H50" s="1"/>
  <c r="Q49"/>
  <c r="P49"/>
  <c r="G49"/>
  <c r="F49"/>
  <c r="O42"/>
  <c r="N42"/>
  <c r="M42"/>
  <c r="E42"/>
  <c r="D42"/>
  <c r="C42"/>
  <c r="O39"/>
  <c r="N39"/>
  <c r="M39"/>
  <c r="E39"/>
  <c r="D39"/>
  <c r="C39"/>
  <c r="O38"/>
  <c r="N38"/>
  <c r="M38"/>
  <c r="E38"/>
  <c r="D38"/>
  <c r="C38"/>
  <c r="Q37"/>
  <c r="P37"/>
  <c r="R37" s="1"/>
  <c r="G37"/>
  <c r="F37"/>
  <c r="Q36"/>
  <c r="P36"/>
  <c r="R36" s="1"/>
  <c r="G36"/>
  <c r="F36"/>
  <c r="Q35"/>
  <c r="P35"/>
  <c r="G35"/>
  <c r="F35"/>
  <c r="O29"/>
  <c r="N29"/>
  <c r="M29"/>
  <c r="E29"/>
  <c r="D29"/>
  <c r="C29"/>
  <c r="O26"/>
  <c r="N26"/>
  <c r="M26"/>
  <c r="E26"/>
  <c r="E27" s="1"/>
  <c r="D26"/>
  <c r="C26"/>
  <c r="O25"/>
  <c r="N25"/>
  <c r="M25"/>
  <c r="M27" s="1"/>
  <c r="E25"/>
  <c r="D25"/>
  <c r="C25"/>
  <c r="Q24"/>
  <c r="P24"/>
  <c r="G24"/>
  <c r="F24"/>
  <c r="H24" s="1"/>
  <c r="Q23"/>
  <c r="P23"/>
  <c r="G23"/>
  <c r="F23"/>
  <c r="H23" s="1"/>
  <c r="Q22"/>
  <c r="P22"/>
  <c r="G22"/>
  <c r="F22"/>
  <c r="H22" s="1"/>
  <c r="O15"/>
  <c r="N15"/>
  <c r="M15"/>
  <c r="E15"/>
  <c r="D15"/>
  <c r="C15"/>
  <c r="O12"/>
  <c r="N12"/>
  <c r="M12"/>
  <c r="E12"/>
  <c r="D12"/>
  <c r="C12"/>
  <c r="O11"/>
  <c r="N11"/>
  <c r="M11"/>
  <c r="E11"/>
  <c r="D11"/>
  <c r="C11"/>
  <c r="Q10"/>
  <c r="P10"/>
  <c r="R10" s="1"/>
  <c r="G10"/>
  <c r="F10"/>
  <c r="Q9"/>
  <c r="P9"/>
  <c r="R9" s="1"/>
  <c r="G9"/>
  <c r="F9"/>
  <c r="Q8"/>
  <c r="P8"/>
  <c r="G8"/>
  <c r="F8"/>
  <c r="H47" i="16" l="1"/>
  <c r="S54"/>
  <c r="R47" s="1"/>
  <c r="R20"/>
  <c r="I27"/>
  <c r="H20" s="1"/>
  <c r="R6"/>
  <c r="I54" i="15"/>
  <c r="H47" s="1"/>
  <c r="R47"/>
  <c r="H20"/>
  <c r="S27"/>
  <c r="R20" s="1"/>
  <c r="I13"/>
  <c r="H6" s="1"/>
  <c r="R6"/>
  <c r="H61" i="14"/>
  <c r="S68"/>
  <c r="R61" s="1"/>
  <c r="H47"/>
  <c r="R47"/>
  <c r="R33"/>
  <c r="R20"/>
  <c r="H20"/>
  <c r="R6"/>
  <c r="R61" i="13"/>
  <c r="I68"/>
  <c r="H61" s="1"/>
  <c r="H47"/>
  <c r="R33"/>
  <c r="R20"/>
  <c r="I13"/>
  <c r="H6"/>
  <c r="R6"/>
  <c r="R61" i="12"/>
  <c r="I40"/>
  <c r="H33" s="1"/>
  <c r="R33"/>
  <c r="R20"/>
  <c r="S68" i="11"/>
  <c r="R61"/>
  <c r="S54"/>
  <c r="R47" s="1"/>
  <c r="H47"/>
  <c r="S40"/>
  <c r="R33"/>
  <c r="I40"/>
  <c r="H33" s="1"/>
  <c r="I27"/>
  <c r="H20" s="1"/>
  <c r="R20"/>
  <c r="H6"/>
  <c r="C14" i="10"/>
  <c r="C16" s="1"/>
  <c r="S8"/>
  <c r="E14"/>
  <c r="E16" s="1"/>
  <c r="N14"/>
  <c r="N16" s="1"/>
  <c r="I64"/>
  <c r="M69"/>
  <c r="M71" s="1"/>
  <c r="E69"/>
  <c r="E71" s="1"/>
  <c r="C69"/>
  <c r="C71" s="1"/>
  <c r="S64"/>
  <c r="O55"/>
  <c r="O57" s="1"/>
  <c r="D55"/>
  <c r="D57" s="1"/>
  <c r="C55"/>
  <c r="C57" s="1"/>
  <c r="S50"/>
  <c r="E55"/>
  <c r="E57" s="1"/>
  <c r="S51"/>
  <c r="D41"/>
  <c r="D43" s="1"/>
  <c r="I36"/>
  <c r="S36"/>
  <c r="M41"/>
  <c r="M43" s="1"/>
  <c r="I23"/>
  <c r="E28"/>
  <c r="E30" s="1"/>
  <c r="S23"/>
  <c r="M14"/>
  <c r="M16" s="1"/>
  <c r="H13"/>
  <c r="I13" s="1"/>
  <c r="S9"/>
  <c r="H27"/>
  <c r="I22"/>
  <c r="R40"/>
  <c r="S35"/>
  <c r="H68"/>
  <c r="I63"/>
  <c r="H40"/>
  <c r="I35"/>
  <c r="R54"/>
  <c r="S49"/>
  <c r="R27"/>
  <c r="S22"/>
  <c r="H54"/>
  <c r="I49"/>
  <c r="R68"/>
  <c r="S63"/>
  <c r="N13" i="9"/>
  <c r="H23"/>
  <c r="M40" i="7"/>
  <c r="H8" i="8"/>
  <c r="D27"/>
  <c r="H50"/>
  <c r="I50" s="1"/>
  <c r="H51"/>
  <c r="D13" i="9"/>
  <c r="I24"/>
  <c r="H8" i="7"/>
  <c r="R22"/>
  <c r="R23"/>
  <c r="R24"/>
  <c r="H36"/>
  <c r="I36" s="1"/>
  <c r="H37"/>
  <c r="R50"/>
  <c r="I50" s="1"/>
  <c r="H65"/>
  <c r="R37" i="8"/>
  <c r="S37" s="1"/>
  <c r="R22" i="9"/>
  <c r="M68"/>
  <c r="D68"/>
  <c r="D40"/>
  <c r="N41" s="1"/>
  <c r="N43" s="1"/>
  <c r="O40"/>
  <c r="N40"/>
  <c r="M40"/>
  <c r="R37"/>
  <c r="S37" s="1"/>
  <c r="R36"/>
  <c r="I36" s="1"/>
  <c r="R35"/>
  <c r="I35" s="1"/>
  <c r="C40"/>
  <c r="C41" s="1"/>
  <c r="C43" s="1"/>
  <c r="E40"/>
  <c r="E41" s="1"/>
  <c r="E43" s="1"/>
  <c r="H40"/>
  <c r="G39"/>
  <c r="Q39"/>
  <c r="O68"/>
  <c r="R65"/>
  <c r="I65" s="1"/>
  <c r="R64"/>
  <c r="R63"/>
  <c r="S63" s="1"/>
  <c r="C68"/>
  <c r="C69" s="1"/>
  <c r="C71" s="1"/>
  <c r="O54"/>
  <c r="N54"/>
  <c r="M54"/>
  <c r="M55" s="1"/>
  <c r="M57" s="1"/>
  <c r="E54"/>
  <c r="D54"/>
  <c r="H50"/>
  <c r="S50" s="1"/>
  <c r="R23"/>
  <c r="R27" s="1"/>
  <c r="M27"/>
  <c r="C28" s="1"/>
  <c r="C30" s="1"/>
  <c r="Q26"/>
  <c r="N27"/>
  <c r="I23"/>
  <c r="I22"/>
  <c r="C27"/>
  <c r="G26"/>
  <c r="E27"/>
  <c r="O28" s="1"/>
  <c r="O30" s="1"/>
  <c r="D27"/>
  <c r="S24"/>
  <c r="Q12"/>
  <c r="M13"/>
  <c r="R8"/>
  <c r="S10"/>
  <c r="R13"/>
  <c r="O13"/>
  <c r="O14" s="1"/>
  <c r="O16" s="1"/>
  <c r="H9"/>
  <c r="I9" s="1"/>
  <c r="H8"/>
  <c r="C13"/>
  <c r="M14" s="1"/>
  <c r="M16" s="1"/>
  <c r="I10"/>
  <c r="S9"/>
  <c r="H13"/>
  <c r="S8"/>
  <c r="I8"/>
  <c r="R54"/>
  <c r="S49"/>
  <c r="I63"/>
  <c r="H68"/>
  <c r="E69"/>
  <c r="E71" s="1"/>
  <c r="O69"/>
  <c r="O71" s="1"/>
  <c r="N69"/>
  <c r="N71" s="1"/>
  <c r="D69"/>
  <c r="D71" s="1"/>
  <c r="E14"/>
  <c r="E16" s="1"/>
  <c r="I49"/>
  <c r="E55"/>
  <c r="E57" s="1"/>
  <c r="O55"/>
  <c r="O57" s="1"/>
  <c r="N14"/>
  <c r="N16" s="1"/>
  <c r="D14"/>
  <c r="D16" s="1"/>
  <c r="N55"/>
  <c r="N57" s="1"/>
  <c r="I51"/>
  <c r="H27"/>
  <c r="G53"/>
  <c r="Q53"/>
  <c r="G67"/>
  <c r="Q67"/>
  <c r="S22"/>
  <c r="O13" i="8"/>
  <c r="Q67"/>
  <c r="R65"/>
  <c r="N68"/>
  <c r="R64"/>
  <c r="I64" s="1"/>
  <c r="R63"/>
  <c r="M68"/>
  <c r="C69" s="1"/>
  <c r="C71" s="1"/>
  <c r="O68"/>
  <c r="H65"/>
  <c r="E68"/>
  <c r="D68"/>
  <c r="C68"/>
  <c r="H63"/>
  <c r="H68" s="1"/>
  <c r="R51"/>
  <c r="Q53"/>
  <c r="R50"/>
  <c r="N54"/>
  <c r="R49"/>
  <c r="I51"/>
  <c r="O54"/>
  <c r="C54"/>
  <c r="E54"/>
  <c r="O55" s="1"/>
  <c r="O57" s="1"/>
  <c r="D54"/>
  <c r="H49"/>
  <c r="I49" s="1"/>
  <c r="Q39"/>
  <c r="N40"/>
  <c r="D41" s="1"/>
  <c r="D43" s="1"/>
  <c r="R36"/>
  <c r="I36" s="1"/>
  <c r="M40"/>
  <c r="R35"/>
  <c r="O40"/>
  <c r="D40"/>
  <c r="C40"/>
  <c r="C41" s="1"/>
  <c r="C43" s="1"/>
  <c r="E40"/>
  <c r="H35"/>
  <c r="H40" s="1"/>
  <c r="R24"/>
  <c r="N27"/>
  <c r="M27"/>
  <c r="M28" s="1"/>
  <c r="M30" s="1"/>
  <c r="Q26"/>
  <c r="R23"/>
  <c r="R27" s="1"/>
  <c r="O27"/>
  <c r="G26"/>
  <c r="E27"/>
  <c r="C27"/>
  <c r="H24"/>
  <c r="H23"/>
  <c r="H22"/>
  <c r="S22" s="1"/>
  <c r="N13"/>
  <c r="R8"/>
  <c r="I8" s="1"/>
  <c r="M13"/>
  <c r="C14" s="1"/>
  <c r="C16" s="1"/>
  <c r="C13"/>
  <c r="G12"/>
  <c r="H10"/>
  <c r="I10" s="1"/>
  <c r="H9"/>
  <c r="I9" s="1"/>
  <c r="D13"/>
  <c r="E13"/>
  <c r="E14" s="1"/>
  <c r="E16" s="1"/>
  <c r="C28"/>
  <c r="C30" s="1"/>
  <c r="I63"/>
  <c r="O14"/>
  <c r="O16" s="1"/>
  <c r="R54"/>
  <c r="N55"/>
  <c r="N57" s="1"/>
  <c r="S50"/>
  <c r="S51"/>
  <c r="S8"/>
  <c r="D28"/>
  <c r="D30" s="1"/>
  <c r="N28"/>
  <c r="N30" s="1"/>
  <c r="M55"/>
  <c r="M57" s="1"/>
  <c r="C55"/>
  <c r="C57" s="1"/>
  <c r="S9"/>
  <c r="S10"/>
  <c r="O68" i="7"/>
  <c r="I65"/>
  <c r="N68"/>
  <c r="M68"/>
  <c r="D68"/>
  <c r="E68"/>
  <c r="H64"/>
  <c r="I64" s="1"/>
  <c r="O54"/>
  <c r="R51"/>
  <c r="I51" s="1"/>
  <c r="M54"/>
  <c r="E54"/>
  <c r="E55" s="1"/>
  <c r="E57" s="1"/>
  <c r="D54"/>
  <c r="D55" s="1"/>
  <c r="D57" s="1"/>
  <c r="O40"/>
  <c r="I37"/>
  <c r="N40"/>
  <c r="E40"/>
  <c r="E41" s="1"/>
  <c r="E43" s="1"/>
  <c r="D40"/>
  <c r="O27"/>
  <c r="O28" s="1"/>
  <c r="O30" s="1"/>
  <c r="N27"/>
  <c r="H27"/>
  <c r="D27"/>
  <c r="C27"/>
  <c r="M28" s="1"/>
  <c r="M30" s="1"/>
  <c r="S24"/>
  <c r="S23"/>
  <c r="O13"/>
  <c r="N13"/>
  <c r="R8"/>
  <c r="R13" s="1"/>
  <c r="M13"/>
  <c r="C13"/>
  <c r="E13"/>
  <c r="D13"/>
  <c r="H10"/>
  <c r="I10" s="1"/>
  <c r="H9"/>
  <c r="S9" s="1"/>
  <c r="H49"/>
  <c r="G53"/>
  <c r="I22"/>
  <c r="I24"/>
  <c r="R35"/>
  <c r="Q39"/>
  <c r="S36"/>
  <c r="S37"/>
  <c r="C40"/>
  <c r="R49"/>
  <c r="Q53"/>
  <c r="S50"/>
  <c r="C54"/>
  <c r="R63"/>
  <c r="Q67"/>
  <c r="S64"/>
  <c r="S65"/>
  <c r="C68"/>
  <c r="S22"/>
  <c r="R27"/>
  <c r="E28"/>
  <c r="E30" s="1"/>
  <c r="H35"/>
  <c r="G39"/>
  <c r="H63"/>
  <c r="G67"/>
  <c r="I23"/>
  <c r="G12"/>
  <c r="Q12"/>
  <c r="G26"/>
  <c r="Q26"/>
  <c r="N55"/>
  <c r="N57" s="1"/>
  <c r="O70" i="6"/>
  <c r="N70"/>
  <c r="M70"/>
  <c r="E70"/>
  <c r="D70"/>
  <c r="C70"/>
  <c r="O67"/>
  <c r="N67"/>
  <c r="M67"/>
  <c r="E67"/>
  <c r="D67"/>
  <c r="C67"/>
  <c r="O66"/>
  <c r="N66"/>
  <c r="M66"/>
  <c r="E66"/>
  <c r="D66"/>
  <c r="C66"/>
  <c r="Q65"/>
  <c r="P65"/>
  <c r="R65" s="1"/>
  <c r="G65"/>
  <c r="F65"/>
  <c r="Q64"/>
  <c r="P64"/>
  <c r="R64" s="1"/>
  <c r="G64"/>
  <c r="F64"/>
  <c r="Q63"/>
  <c r="P63"/>
  <c r="R63" s="1"/>
  <c r="G63"/>
  <c r="F63"/>
  <c r="O56"/>
  <c r="N56"/>
  <c r="M56"/>
  <c r="E56"/>
  <c r="D56"/>
  <c r="C56"/>
  <c r="O53"/>
  <c r="N53"/>
  <c r="M53"/>
  <c r="E53"/>
  <c r="D53"/>
  <c r="C53"/>
  <c r="O52"/>
  <c r="N52"/>
  <c r="M52"/>
  <c r="M54" s="1"/>
  <c r="E52"/>
  <c r="D52"/>
  <c r="C52"/>
  <c r="Q51"/>
  <c r="P51"/>
  <c r="G51"/>
  <c r="F51"/>
  <c r="H51" s="1"/>
  <c r="Q50"/>
  <c r="P50"/>
  <c r="G50"/>
  <c r="F50"/>
  <c r="H50" s="1"/>
  <c r="Q49"/>
  <c r="P49"/>
  <c r="G49"/>
  <c r="F49"/>
  <c r="O42"/>
  <c r="N42"/>
  <c r="M42"/>
  <c r="E42"/>
  <c r="D42"/>
  <c r="C42"/>
  <c r="O39"/>
  <c r="N39"/>
  <c r="M39"/>
  <c r="E39"/>
  <c r="D39"/>
  <c r="C39"/>
  <c r="O38"/>
  <c r="N38"/>
  <c r="M38"/>
  <c r="E38"/>
  <c r="D38"/>
  <c r="C38"/>
  <c r="Q37"/>
  <c r="P37"/>
  <c r="G37"/>
  <c r="F37"/>
  <c r="H37" s="1"/>
  <c r="Q36"/>
  <c r="P36"/>
  <c r="G36"/>
  <c r="F36"/>
  <c r="H36" s="1"/>
  <c r="Q35"/>
  <c r="P35"/>
  <c r="G35"/>
  <c r="F35"/>
  <c r="H35" s="1"/>
  <c r="O29"/>
  <c r="N29"/>
  <c r="M29"/>
  <c r="E29"/>
  <c r="D29"/>
  <c r="C29"/>
  <c r="O26"/>
  <c r="N26"/>
  <c r="M26"/>
  <c r="E26"/>
  <c r="D26"/>
  <c r="C26"/>
  <c r="O25"/>
  <c r="N25"/>
  <c r="M25"/>
  <c r="E25"/>
  <c r="D25"/>
  <c r="C25"/>
  <c r="Q24"/>
  <c r="P24"/>
  <c r="G24"/>
  <c r="F24"/>
  <c r="Q23"/>
  <c r="P23"/>
  <c r="R23" s="1"/>
  <c r="G23"/>
  <c r="F23"/>
  <c r="Q22"/>
  <c r="P22"/>
  <c r="G22"/>
  <c r="F22"/>
  <c r="H22" s="1"/>
  <c r="O15"/>
  <c r="N15"/>
  <c r="M15"/>
  <c r="E15"/>
  <c r="D15"/>
  <c r="C15"/>
  <c r="O12"/>
  <c r="N12"/>
  <c r="M12"/>
  <c r="E12"/>
  <c r="D12"/>
  <c r="C12"/>
  <c r="O11"/>
  <c r="N11"/>
  <c r="M11"/>
  <c r="E11"/>
  <c r="D11"/>
  <c r="C11"/>
  <c r="Q10"/>
  <c r="P10"/>
  <c r="G10"/>
  <c r="F10"/>
  <c r="H10" s="1"/>
  <c r="Q9"/>
  <c r="P9"/>
  <c r="G9"/>
  <c r="F9"/>
  <c r="Q8"/>
  <c r="P8"/>
  <c r="G8"/>
  <c r="F8"/>
  <c r="H8" s="1"/>
  <c r="H6" i="10" l="1"/>
  <c r="S13"/>
  <c r="R6" s="1"/>
  <c r="I40"/>
  <c r="H33" s="1"/>
  <c r="S40"/>
  <c r="R33" s="1"/>
  <c r="I27"/>
  <c r="H20" s="1"/>
  <c r="S27"/>
  <c r="R20" s="1"/>
  <c r="I54"/>
  <c r="H47" s="1"/>
  <c r="S54"/>
  <c r="R47" s="1"/>
  <c r="I68"/>
  <c r="H61" s="1"/>
  <c r="S68"/>
  <c r="R61" s="1"/>
  <c r="N13" i="6"/>
  <c r="E13"/>
  <c r="E14" s="1"/>
  <c r="E16" s="1"/>
  <c r="D69" i="7"/>
  <c r="D71" s="1"/>
  <c r="N41" i="8"/>
  <c r="N43" s="1"/>
  <c r="H54"/>
  <c r="O41"/>
  <c r="O43" s="1"/>
  <c r="I37"/>
  <c r="D69"/>
  <c r="D71" s="1"/>
  <c r="E28" i="9"/>
  <c r="E30" s="1"/>
  <c r="I9" i="7"/>
  <c r="O69"/>
  <c r="O71" s="1"/>
  <c r="M69" i="8"/>
  <c r="M71" s="1"/>
  <c r="H13"/>
  <c r="M41"/>
  <c r="M43" s="1"/>
  <c r="S23" i="9"/>
  <c r="D14" i="8"/>
  <c r="D16" s="1"/>
  <c r="D41" i="9"/>
  <c r="D43" s="1"/>
  <c r="S36"/>
  <c r="R40"/>
  <c r="S40" s="1"/>
  <c r="S35"/>
  <c r="I37"/>
  <c r="O41"/>
  <c r="O43" s="1"/>
  <c r="M41"/>
  <c r="M43" s="1"/>
  <c r="S65"/>
  <c r="R68"/>
  <c r="S68" s="1"/>
  <c r="I64"/>
  <c r="S64"/>
  <c r="M69"/>
  <c r="M71" s="1"/>
  <c r="D55"/>
  <c r="D57" s="1"/>
  <c r="C55"/>
  <c r="C57" s="1"/>
  <c r="I50"/>
  <c r="H54"/>
  <c r="S54" s="1"/>
  <c r="R47" s="1"/>
  <c r="M28"/>
  <c r="M30" s="1"/>
  <c r="D28"/>
  <c r="D30" s="1"/>
  <c r="N28"/>
  <c r="N30" s="1"/>
  <c r="S13"/>
  <c r="R6" s="1"/>
  <c r="C14"/>
  <c r="C16" s="1"/>
  <c r="I13"/>
  <c r="H6" s="1"/>
  <c r="I27"/>
  <c r="S27"/>
  <c r="N14" i="8"/>
  <c r="N16" s="1"/>
  <c r="N69"/>
  <c r="N71" s="1"/>
  <c r="I65"/>
  <c r="S64"/>
  <c r="R68"/>
  <c r="I68" s="1"/>
  <c r="O69"/>
  <c r="O71" s="1"/>
  <c r="S65"/>
  <c r="S63"/>
  <c r="E69"/>
  <c r="E71" s="1"/>
  <c r="D55"/>
  <c r="D57" s="1"/>
  <c r="E55"/>
  <c r="E57" s="1"/>
  <c r="S49"/>
  <c r="S36"/>
  <c r="R40"/>
  <c r="I40" s="1"/>
  <c r="S35"/>
  <c r="E41"/>
  <c r="E43" s="1"/>
  <c r="I35"/>
  <c r="S24"/>
  <c r="I23"/>
  <c r="O28"/>
  <c r="O30" s="1"/>
  <c r="S23"/>
  <c r="E28"/>
  <c r="E30" s="1"/>
  <c r="I24"/>
  <c r="I22"/>
  <c r="H27"/>
  <c r="I27" s="1"/>
  <c r="R13"/>
  <c r="I13" s="1"/>
  <c r="H6" s="1"/>
  <c r="M14"/>
  <c r="M16" s="1"/>
  <c r="I54"/>
  <c r="S54"/>
  <c r="E69" i="7"/>
  <c r="E71" s="1"/>
  <c r="N69"/>
  <c r="N71" s="1"/>
  <c r="S51"/>
  <c r="O55"/>
  <c r="O57" s="1"/>
  <c r="D41"/>
  <c r="D43" s="1"/>
  <c r="N41"/>
  <c r="N43" s="1"/>
  <c r="O41"/>
  <c r="O43" s="1"/>
  <c r="D28"/>
  <c r="D30" s="1"/>
  <c r="S27"/>
  <c r="C28"/>
  <c r="C30" s="1"/>
  <c r="N28"/>
  <c r="N30" s="1"/>
  <c r="E14"/>
  <c r="E16" s="1"/>
  <c r="S8"/>
  <c r="N14"/>
  <c r="N16" s="1"/>
  <c r="M14"/>
  <c r="M16" s="1"/>
  <c r="I8"/>
  <c r="S10"/>
  <c r="D14"/>
  <c r="D16" s="1"/>
  <c r="C14"/>
  <c r="C16" s="1"/>
  <c r="O14"/>
  <c r="O16" s="1"/>
  <c r="H13"/>
  <c r="I13" s="1"/>
  <c r="M41"/>
  <c r="M43" s="1"/>
  <c r="C41"/>
  <c r="C43" s="1"/>
  <c r="I27"/>
  <c r="S63"/>
  <c r="R68"/>
  <c r="I35"/>
  <c r="H40"/>
  <c r="M55"/>
  <c r="M57" s="1"/>
  <c r="C55"/>
  <c r="C57" s="1"/>
  <c r="S49"/>
  <c r="R54"/>
  <c r="S35"/>
  <c r="R40"/>
  <c r="I49"/>
  <c r="H54"/>
  <c r="I63"/>
  <c r="H68"/>
  <c r="M69"/>
  <c r="M71" s="1"/>
  <c r="C69"/>
  <c r="C71" s="1"/>
  <c r="D54" i="6"/>
  <c r="O54"/>
  <c r="C68"/>
  <c r="M13"/>
  <c r="O13"/>
  <c r="M40"/>
  <c r="O40"/>
  <c r="O68"/>
  <c r="M68"/>
  <c r="N68"/>
  <c r="H65"/>
  <c r="I65" s="1"/>
  <c r="H64"/>
  <c r="I64" s="1"/>
  <c r="E68"/>
  <c r="D68"/>
  <c r="H63"/>
  <c r="I63" s="1"/>
  <c r="N54"/>
  <c r="N55" s="1"/>
  <c r="N57" s="1"/>
  <c r="R51"/>
  <c r="I51" s="1"/>
  <c r="R50"/>
  <c r="S50" s="1"/>
  <c r="R49"/>
  <c r="E54"/>
  <c r="E55" s="1"/>
  <c r="E57" s="1"/>
  <c r="C54"/>
  <c r="C55" s="1"/>
  <c r="C57" s="1"/>
  <c r="H49"/>
  <c r="H54" s="1"/>
  <c r="N40"/>
  <c r="R37"/>
  <c r="I37" s="1"/>
  <c r="R36"/>
  <c r="R35"/>
  <c r="E40"/>
  <c r="E41" s="1"/>
  <c r="E43" s="1"/>
  <c r="D40"/>
  <c r="N41" s="1"/>
  <c r="N43" s="1"/>
  <c r="C40"/>
  <c r="C41" s="1"/>
  <c r="C43" s="1"/>
  <c r="O27"/>
  <c r="R24"/>
  <c r="M27"/>
  <c r="M28" s="1"/>
  <c r="M30" s="1"/>
  <c r="N27"/>
  <c r="R22"/>
  <c r="C27"/>
  <c r="E27"/>
  <c r="E28" s="1"/>
  <c r="E30" s="1"/>
  <c r="D27"/>
  <c r="D28" s="1"/>
  <c r="D30" s="1"/>
  <c r="H24"/>
  <c r="H23"/>
  <c r="R10"/>
  <c r="S10" s="1"/>
  <c r="R9"/>
  <c r="R8"/>
  <c r="D13"/>
  <c r="N14" s="1"/>
  <c r="N16" s="1"/>
  <c r="C13"/>
  <c r="C14" s="1"/>
  <c r="C16" s="1"/>
  <c r="H9"/>
  <c r="I8"/>
  <c r="O14"/>
  <c r="O16" s="1"/>
  <c r="S22"/>
  <c r="I35"/>
  <c r="H40"/>
  <c r="O41"/>
  <c r="O43" s="1"/>
  <c r="M55"/>
  <c r="M57" s="1"/>
  <c r="D14"/>
  <c r="D16" s="1"/>
  <c r="S8"/>
  <c r="O28"/>
  <c r="O30" s="1"/>
  <c r="S35"/>
  <c r="R68"/>
  <c r="M69"/>
  <c r="M71" s="1"/>
  <c r="C69"/>
  <c r="C71" s="1"/>
  <c r="I23"/>
  <c r="S65"/>
  <c r="G12"/>
  <c r="Q12"/>
  <c r="G26"/>
  <c r="Q26"/>
  <c r="G39"/>
  <c r="Q39"/>
  <c r="G53"/>
  <c r="Q53"/>
  <c r="G67"/>
  <c r="Q67"/>
  <c r="O70" i="1"/>
  <c r="N70"/>
  <c r="M70"/>
  <c r="E70"/>
  <c r="D70"/>
  <c r="C70"/>
  <c r="O67"/>
  <c r="N67"/>
  <c r="M67"/>
  <c r="E67"/>
  <c r="D67"/>
  <c r="C67"/>
  <c r="O66"/>
  <c r="N66"/>
  <c r="M66"/>
  <c r="E66"/>
  <c r="D66"/>
  <c r="C66"/>
  <c r="Q65"/>
  <c r="P65"/>
  <c r="G65"/>
  <c r="F65"/>
  <c r="H65" s="1"/>
  <c r="Q64"/>
  <c r="P64"/>
  <c r="G64"/>
  <c r="F64"/>
  <c r="Q63"/>
  <c r="P63"/>
  <c r="G63"/>
  <c r="F63"/>
  <c r="O56"/>
  <c r="N56"/>
  <c r="M56"/>
  <c r="E56"/>
  <c r="D56"/>
  <c r="C56"/>
  <c r="O53"/>
  <c r="N53"/>
  <c r="M53"/>
  <c r="E53"/>
  <c r="D53"/>
  <c r="C53"/>
  <c r="O52"/>
  <c r="N52"/>
  <c r="M52"/>
  <c r="E52"/>
  <c r="D52"/>
  <c r="C52"/>
  <c r="Q51"/>
  <c r="P51"/>
  <c r="G51"/>
  <c r="F51"/>
  <c r="Q50"/>
  <c r="P50"/>
  <c r="G50"/>
  <c r="F50"/>
  <c r="Q49"/>
  <c r="P49"/>
  <c r="G49"/>
  <c r="F49"/>
  <c r="O42"/>
  <c r="N42"/>
  <c r="M42"/>
  <c r="E42"/>
  <c r="D42"/>
  <c r="C42"/>
  <c r="O39"/>
  <c r="N39"/>
  <c r="M39"/>
  <c r="E39"/>
  <c r="D39"/>
  <c r="C39"/>
  <c r="O38"/>
  <c r="N38"/>
  <c r="M38"/>
  <c r="E38"/>
  <c r="D38"/>
  <c r="C38"/>
  <c r="Q37"/>
  <c r="P37"/>
  <c r="G37"/>
  <c r="F37"/>
  <c r="Q36"/>
  <c r="P36"/>
  <c r="G36"/>
  <c r="F36"/>
  <c r="Q35"/>
  <c r="P35"/>
  <c r="G35"/>
  <c r="F35"/>
  <c r="O29"/>
  <c r="N29"/>
  <c r="M29"/>
  <c r="E29"/>
  <c r="D29"/>
  <c r="C29"/>
  <c r="O26"/>
  <c r="N26"/>
  <c r="M26"/>
  <c r="E26"/>
  <c r="D26"/>
  <c r="C26"/>
  <c r="O25"/>
  <c r="N25"/>
  <c r="M25"/>
  <c r="E25"/>
  <c r="D25"/>
  <c r="C25"/>
  <c r="Q24"/>
  <c r="P24"/>
  <c r="G24"/>
  <c r="F24"/>
  <c r="Q23"/>
  <c r="P23"/>
  <c r="G23"/>
  <c r="F23"/>
  <c r="Q22"/>
  <c r="P22"/>
  <c r="G22"/>
  <c r="F22"/>
  <c r="O15"/>
  <c r="N15"/>
  <c r="M15"/>
  <c r="E15"/>
  <c r="D15"/>
  <c r="C15"/>
  <c r="O12"/>
  <c r="N12"/>
  <c r="M12"/>
  <c r="E12"/>
  <c r="D12"/>
  <c r="C12"/>
  <c r="O11"/>
  <c r="N11"/>
  <c r="M11"/>
  <c r="E11"/>
  <c r="D11"/>
  <c r="C11"/>
  <c r="Q10"/>
  <c r="P10"/>
  <c r="G10"/>
  <c r="F10"/>
  <c r="H10" s="1"/>
  <c r="Q9"/>
  <c r="P9"/>
  <c r="G9"/>
  <c r="F9"/>
  <c r="H9" s="1"/>
  <c r="Q8"/>
  <c r="P8"/>
  <c r="G8"/>
  <c r="F8"/>
  <c r="H8" s="1"/>
  <c r="D55" i="6" l="1"/>
  <c r="D57" s="1"/>
  <c r="H20" i="9"/>
  <c r="I40"/>
  <c r="H33" s="1"/>
  <c r="R33"/>
  <c r="I68"/>
  <c r="H61" s="1"/>
  <c r="R61"/>
  <c r="I54"/>
  <c r="H47" s="1"/>
  <c r="R20"/>
  <c r="S68" i="8"/>
  <c r="R61"/>
  <c r="H61"/>
  <c r="R47"/>
  <c r="H47"/>
  <c r="H33"/>
  <c r="S40"/>
  <c r="R33" s="1"/>
  <c r="H20"/>
  <c r="S27"/>
  <c r="R20" s="1"/>
  <c r="S13"/>
  <c r="R6" s="1"/>
  <c r="H20" i="7"/>
  <c r="R20"/>
  <c r="H6"/>
  <c r="S13"/>
  <c r="R6" s="1"/>
  <c r="S68"/>
  <c r="R61" s="1"/>
  <c r="I68"/>
  <c r="H61" s="1"/>
  <c r="S54"/>
  <c r="R47" s="1"/>
  <c r="I54"/>
  <c r="H47" s="1"/>
  <c r="S40"/>
  <c r="R33" s="1"/>
  <c r="I40"/>
  <c r="H33" s="1"/>
  <c r="O55" i="6"/>
  <c r="O57" s="1"/>
  <c r="D41"/>
  <c r="D43" s="1"/>
  <c r="S49"/>
  <c r="N28"/>
  <c r="N30" s="1"/>
  <c r="O69"/>
  <c r="O71" s="1"/>
  <c r="D69"/>
  <c r="D71" s="1"/>
  <c r="N69"/>
  <c r="N71" s="1"/>
  <c r="S64"/>
  <c r="E69"/>
  <c r="E71" s="1"/>
  <c r="S63"/>
  <c r="H68"/>
  <c r="S68" s="1"/>
  <c r="R54"/>
  <c r="S54" s="1"/>
  <c r="S51"/>
  <c r="I50"/>
  <c r="I49"/>
  <c r="S37"/>
  <c r="R40"/>
  <c r="S40" s="1"/>
  <c r="S36"/>
  <c r="I36"/>
  <c r="M41"/>
  <c r="M43" s="1"/>
  <c r="I24"/>
  <c r="R27"/>
  <c r="I22"/>
  <c r="C28"/>
  <c r="C30" s="1"/>
  <c r="S24"/>
  <c r="H27"/>
  <c r="S27" s="1"/>
  <c r="S23"/>
  <c r="I9"/>
  <c r="R13"/>
  <c r="I10"/>
  <c r="M14"/>
  <c r="M16" s="1"/>
  <c r="H13"/>
  <c r="S9"/>
  <c r="I27"/>
  <c r="I68"/>
  <c r="I54"/>
  <c r="E68" i="1"/>
  <c r="H64"/>
  <c r="H63"/>
  <c r="R51"/>
  <c r="R50"/>
  <c r="H37"/>
  <c r="H36"/>
  <c r="C27"/>
  <c r="E13"/>
  <c r="D13"/>
  <c r="M40"/>
  <c r="M27"/>
  <c r="C28" s="1"/>
  <c r="C30" s="1"/>
  <c r="H23"/>
  <c r="H24"/>
  <c r="N40"/>
  <c r="H49"/>
  <c r="O68"/>
  <c r="O69" s="1"/>
  <c r="O71" s="1"/>
  <c r="R65"/>
  <c r="I65" s="1"/>
  <c r="M68"/>
  <c r="R64"/>
  <c r="R63"/>
  <c r="O54"/>
  <c r="M54"/>
  <c r="R49"/>
  <c r="C54"/>
  <c r="D54"/>
  <c r="H51"/>
  <c r="H50"/>
  <c r="R37"/>
  <c r="R36"/>
  <c r="R35"/>
  <c r="D40"/>
  <c r="E40"/>
  <c r="H35"/>
  <c r="O27"/>
  <c r="R24"/>
  <c r="R23"/>
  <c r="R22"/>
  <c r="D27"/>
  <c r="M28"/>
  <c r="M30" s="1"/>
  <c r="H22"/>
  <c r="O13"/>
  <c r="R10"/>
  <c r="I10" s="1"/>
  <c r="N13"/>
  <c r="R9"/>
  <c r="S9" s="1"/>
  <c r="M13"/>
  <c r="R8"/>
  <c r="I8" s="1"/>
  <c r="N68"/>
  <c r="D68"/>
  <c r="C68"/>
  <c r="N54"/>
  <c r="E54"/>
  <c r="O40"/>
  <c r="C40"/>
  <c r="N27"/>
  <c r="E27"/>
  <c r="C13"/>
  <c r="H13"/>
  <c r="G12"/>
  <c r="Q12"/>
  <c r="G26"/>
  <c r="Q26"/>
  <c r="G39"/>
  <c r="Q39"/>
  <c r="G53"/>
  <c r="Q53"/>
  <c r="G67"/>
  <c r="Q67"/>
  <c r="I13" i="6" l="1"/>
  <c r="H6" s="1"/>
  <c r="R61"/>
  <c r="H61"/>
  <c r="R47"/>
  <c r="H47"/>
  <c r="I40"/>
  <c r="H33" s="1"/>
  <c r="R33"/>
  <c r="H20"/>
  <c r="R20"/>
  <c r="S13"/>
  <c r="R6" s="1"/>
  <c r="I64" i="1"/>
  <c r="H68"/>
  <c r="I63"/>
  <c r="S51"/>
  <c r="S50"/>
  <c r="R54"/>
  <c r="S36"/>
  <c r="N41"/>
  <c r="N43" s="1"/>
  <c r="I37"/>
  <c r="H40"/>
  <c r="I36"/>
  <c r="O14"/>
  <c r="O16" s="1"/>
  <c r="D14"/>
  <c r="D16" s="1"/>
  <c r="I24"/>
  <c r="D55"/>
  <c r="D57" s="1"/>
  <c r="R40"/>
  <c r="S10"/>
  <c r="D28"/>
  <c r="D30" s="1"/>
  <c r="I50"/>
  <c r="D41"/>
  <c r="D43" s="1"/>
  <c r="H27"/>
  <c r="S23"/>
  <c r="M55"/>
  <c r="M57" s="1"/>
  <c r="E69"/>
  <c r="E71" s="1"/>
  <c r="S64"/>
  <c r="S65"/>
  <c r="C55"/>
  <c r="C57" s="1"/>
  <c r="S37"/>
  <c r="I35"/>
  <c r="S35"/>
  <c r="I22"/>
  <c r="S24"/>
  <c r="R68"/>
  <c r="S63"/>
  <c r="C69"/>
  <c r="C71" s="1"/>
  <c r="N69"/>
  <c r="N71" s="1"/>
  <c r="D69"/>
  <c r="D71" s="1"/>
  <c r="M69"/>
  <c r="M71" s="1"/>
  <c r="S49"/>
  <c r="I49"/>
  <c r="N55"/>
  <c r="N57" s="1"/>
  <c r="I51"/>
  <c r="H54"/>
  <c r="S54" s="1"/>
  <c r="E55"/>
  <c r="E57" s="1"/>
  <c r="O55"/>
  <c r="O57" s="1"/>
  <c r="C41"/>
  <c r="C43" s="1"/>
  <c r="M41"/>
  <c r="M43" s="1"/>
  <c r="R27"/>
  <c r="I23"/>
  <c r="N28"/>
  <c r="N30" s="1"/>
  <c r="O28"/>
  <c r="O30" s="1"/>
  <c r="E28"/>
  <c r="E30" s="1"/>
  <c r="S22"/>
  <c r="R13"/>
  <c r="I13" s="1"/>
  <c r="S8"/>
  <c r="E14"/>
  <c r="E16" s="1"/>
  <c r="N14"/>
  <c r="N16" s="1"/>
  <c r="I9"/>
  <c r="M14"/>
  <c r="M16" s="1"/>
  <c r="C14"/>
  <c r="C16" s="1"/>
  <c r="E41"/>
  <c r="E43" s="1"/>
  <c r="O41"/>
  <c r="O43" s="1"/>
  <c r="S68" l="1"/>
  <c r="R61" s="1"/>
  <c r="I54"/>
  <c r="H47" s="1"/>
  <c r="I40"/>
  <c r="H33" s="1"/>
  <c r="S40"/>
  <c r="R33" s="1"/>
  <c r="I68"/>
  <c r="I27"/>
  <c r="H20" s="1"/>
  <c r="S27"/>
  <c r="R20" s="1"/>
  <c r="S13"/>
  <c r="R6" s="1"/>
  <c r="H61"/>
  <c r="R47"/>
  <c r="H6"/>
  <c r="J4" i="5" l="1"/>
  <c r="J5"/>
  <c r="J6"/>
  <c r="J7"/>
  <c r="J8"/>
  <c r="J9"/>
  <c r="J10"/>
  <c r="J3"/>
</calcChain>
</file>

<file path=xl/sharedStrings.xml><?xml version="1.0" encoding="utf-8"?>
<sst xmlns="http://schemas.openxmlformats.org/spreadsheetml/2006/main" count="3179" uniqueCount="228">
  <si>
    <t xml:space="preserve"> </t>
  </si>
  <si>
    <t>Primera Fecha</t>
  </si>
  <si>
    <t>Pista 01</t>
  </si>
  <si>
    <t>Los XXXterminadores</t>
  </si>
  <si>
    <t>Pista 02</t>
  </si>
  <si>
    <t>Yes Yes</t>
  </si>
  <si>
    <t>Nombre y Apellido</t>
  </si>
  <si>
    <t>Hand</t>
  </si>
  <si>
    <t>L1</t>
  </si>
  <si>
    <t>L2</t>
  </si>
  <si>
    <t>L3</t>
  </si>
  <si>
    <t>Total Neto</t>
  </si>
  <si>
    <t>Total Hdcp.</t>
  </si>
  <si>
    <t>Total Con Hdcp.</t>
  </si>
  <si>
    <t>Total Scratch del Equipo</t>
  </si>
  <si>
    <t>Total Handicap del Equipo</t>
  </si>
  <si>
    <t>Total Equipo</t>
  </si>
  <si>
    <t>Puntos</t>
  </si>
  <si>
    <t>Pista 03</t>
  </si>
  <si>
    <t>Los Tres Cuartos</t>
  </si>
  <si>
    <t>Pista 04</t>
  </si>
  <si>
    <t>Si Llega Llega</t>
  </si>
  <si>
    <t>Pista 05</t>
  </si>
  <si>
    <t>Bolicheros 2</t>
  </si>
  <si>
    <t>Pista 06</t>
  </si>
  <si>
    <t>Los Capos</t>
  </si>
  <si>
    <t>Pista 07</t>
  </si>
  <si>
    <t>Ballbreaker</t>
  </si>
  <si>
    <t>Pista 08</t>
  </si>
  <si>
    <t>Los Piratas</t>
  </si>
  <si>
    <t>Segunda Fecha</t>
  </si>
  <si>
    <t>Pista 09</t>
  </si>
  <si>
    <t>Pista 10</t>
  </si>
  <si>
    <t>Tabla General</t>
  </si>
  <si>
    <t>Clasificación Scratch</t>
  </si>
  <si>
    <t>Resultados de la Fecha</t>
  </si>
  <si>
    <t>Lug</t>
  </si>
  <si>
    <t>CL</t>
  </si>
  <si>
    <t>Equipos</t>
  </si>
  <si>
    <t>Pts</t>
  </si>
  <si>
    <t>Hdp</t>
  </si>
  <si>
    <t>Total</t>
  </si>
  <si>
    <t>Pista</t>
  </si>
  <si>
    <t>BO</t>
  </si>
  <si>
    <t>AP</t>
  </si>
  <si>
    <t>PU</t>
  </si>
  <si>
    <t>PM</t>
  </si>
  <si>
    <t>Final</t>
  </si>
  <si>
    <t>Club</t>
  </si>
  <si>
    <t>VS</t>
  </si>
  <si>
    <t>1ra Fecha</t>
  </si>
  <si>
    <t>Pistas</t>
  </si>
  <si>
    <t>Nombre</t>
  </si>
  <si>
    <t>vs</t>
  </si>
  <si>
    <t>2da Fecha</t>
  </si>
  <si>
    <t>3ra Fecha</t>
  </si>
  <si>
    <t>4ta Fecha</t>
  </si>
  <si>
    <t>5ta Fecha</t>
  </si>
  <si>
    <t>Los Tres Cuarto</t>
  </si>
  <si>
    <t>Puntos Ganados</t>
  </si>
  <si>
    <t>Puntos perdidos</t>
  </si>
  <si>
    <t>Ptos</t>
  </si>
  <si>
    <t>Equipos Grupo A</t>
  </si>
  <si>
    <t>Scratch</t>
  </si>
  <si>
    <r>
      <t>Equipo</t>
    </r>
    <r>
      <rPr>
        <b/>
        <sz val="10"/>
        <rFont val="Bookman Old Style"/>
        <family val="1"/>
      </rPr>
      <t xml:space="preserve">: </t>
    </r>
  </si>
  <si>
    <t>Total Serie</t>
  </si>
  <si>
    <t>Punto Equipo</t>
  </si>
  <si>
    <t xml:space="preserve">Puntos Individuales </t>
  </si>
  <si>
    <t xml:space="preserve">Total Puntos </t>
  </si>
  <si>
    <t>Aceitado 42</t>
  </si>
  <si>
    <t>Torneo Asociación Deportiva Metropolitana de Bowling 2017</t>
  </si>
  <si>
    <t>Calendario I Campeonato de Tríos ADMB</t>
  </si>
  <si>
    <t>6ta Fecha</t>
  </si>
  <si>
    <t>7ma Fecha</t>
  </si>
  <si>
    <t>8va Fecha</t>
  </si>
  <si>
    <t>9na Fecha</t>
  </si>
  <si>
    <t>Pumas</t>
  </si>
  <si>
    <t>10ma Fecha</t>
  </si>
  <si>
    <t>11ma Fecha</t>
  </si>
  <si>
    <t>Su promedio</t>
  </si>
  <si>
    <t>Libre</t>
  </si>
  <si>
    <t>Lunes 20 de marzo</t>
  </si>
  <si>
    <t>I Campeonato de Tríos con Hándicap 2017 - Ernesto Schuzt</t>
  </si>
  <si>
    <t>DASUAN</t>
  </si>
  <si>
    <t>Sussy Leyton</t>
  </si>
  <si>
    <t>Daniella Rocha</t>
  </si>
  <si>
    <t>Andrés Giraldo</t>
  </si>
  <si>
    <t>VINO TINTO</t>
  </si>
  <si>
    <t>Edmundo Ruiz</t>
  </si>
  <si>
    <t>Ricardo Ruiz</t>
  </si>
  <si>
    <t>Andrés Yegres</t>
  </si>
  <si>
    <t>BOMBAY BOYS</t>
  </si>
  <si>
    <t>Germán Delgado</t>
  </si>
  <si>
    <t>Benjamín Diaz</t>
  </si>
  <si>
    <t>Richard Campos</t>
  </si>
  <si>
    <t>Arnau Sarrá</t>
  </si>
  <si>
    <t>Andrés Kohen</t>
  </si>
  <si>
    <t>Pablo Basáez</t>
  </si>
  <si>
    <t>MIX UNO</t>
  </si>
  <si>
    <t>Camila Gálmez</t>
  </si>
  <si>
    <t>Sebastián Budinich</t>
  </si>
  <si>
    <t>Claudio Martínez</t>
  </si>
  <si>
    <t>PINK FLOYD</t>
  </si>
  <si>
    <t>Carlos Zúñiga</t>
  </si>
  <si>
    <t>Jorge Edwards</t>
  </si>
  <si>
    <t>Carlos Sommariva</t>
  </si>
  <si>
    <t>BALLBREAKER</t>
  </si>
  <si>
    <t>Pablo Pinilla</t>
  </si>
  <si>
    <t>Mariana Colinas</t>
  </si>
  <si>
    <t>Adrián Reyes</t>
  </si>
  <si>
    <t>SI LLEGA LLEGA</t>
  </si>
  <si>
    <t>Héctor Arevalo</t>
  </si>
  <si>
    <t>Verónica Lorca</t>
  </si>
  <si>
    <t>Claudia Lagos</t>
  </si>
  <si>
    <t>LET´S GET A STRIKE</t>
  </si>
  <si>
    <t>José Contreras</t>
  </si>
  <si>
    <t>Bárbara Blanco</t>
  </si>
  <si>
    <t>Héctor Contreras</t>
  </si>
  <si>
    <t>LA ROJA DE TODOS</t>
  </si>
  <si>
    <t>Alejandro Opazo</t>
  </si>
  <si>
    <t>Verónica Valdebenito</t>
  </si>
  <si>
    <t>Bernardo Olivares</t>
  </si>
  <si>
    <t>I Campeonato de Tríos con Hándicap 2017 - Ernesto Schultz</t>
  </si>
  <si>
    <t>Let´s Get a Strike</t>
  </si>
  <si>
    <t>La Roja de Todos</t>
  </si>
  <si>
    <t>Vino Tinto</t>
  </si>
  <si>
    <t>Pink Floyd</t>
  </si>
  <si>
    <t>Bombay Boys</t>
  </si>
  <si>
    <t>Mix Uno</t>
  </si>
  <si>
    <t>Dasuan</t>
  </si>
  <si>
    <t>1 - 2</t>
  </si>
  <si>
    <t>3 - 4</t>
  </si>
  <si>
    <t>5 - 6</t>
  </si>
  <si>
    <t>7 - 8</t>
  </si>
  <si>
    <t>9 - 10</t>
  </si>
  <si>
    <t>Bolicheros</t>
  </si>
  <si>
    <t>Pin Motion</t>
  </si>
  <si>
    <t>Ballbraker</t>
  </si>
  <si>
    <t>Apoquindo</t>
  </si>
  <si>
    <t>Los XXXTerminadores</t>
  </si>
  <si>
    <t xml:space="preserve"> Bombay Boys</t>
  </si>
  <si>
    <t>Si LLega Llega</t>
  </si>
  <si>
    <t xml:space="preserve">Equipo </t>
  </si>
  <si>
    <t>Lunes 27 de marzo</t>
  </si>
  <si>
    <t>LOS XXXTERMINADORES</t>
  </si>
  <si>
    <t>Héctor Arévalo</t>
  </si>
  <si>
    <t>Germpán Delgado</t>
  </si>
  <si>
    <t>Benjamín Díaz</t>
  </si>
  <si>
    <t>Alberto Sarrá</t>
  </si>
  <si>
    <t>Alvaro Monsalve</t>
  </si>
  <si>
    <t>Javier Zúñiga</t>
  </si>
  <si>
    <t>Pista 11</t>
  </si>
  <si>
    <t>LOS PIRATAS</t>
  </si>
  <si>
    <t>Carlos Herrera</t>
  </si>
  <si>
    <t>Verónica Rajii</t>
  </si>
  <si>
    <t>Patricia González</t>
  </si>
  <si>
    <t>Pista 12</t>
  </si>
  <si>
    <t>Partidos</t>
  </si>
  <si>
    <t>DaSuAn</t>
  </si>
  <si>
    <t>Tercera Fecha</t>
  </si>
  <si>
    <t>11 - 12</t>
  </si>
  <si>
    <t>Jueves 20 de abril</t>
  </si>
  <si>
    <t>Diva Ferrada</t>
  </si>
  <si>
    <t>Héctor Arévalo (Blind)</t>
  </si>
  <si>
    <t>Javier Ruiz</t>
  </si>
  <si>
    <t>Carlos Herrera (Blind)</t>
  </si>
  <si>
    <t>DaSuAN</t>
  </si>
  <si>
    <t>Pablo Sommariva</t>
  </si>
  <si>
    <t>Benjamin Diaz</t>
  </si>
  <si>
    <t>Lunes 24 de abril</t>
  </si>
  <si>
    <t>Cuarta Fecha</t>
  </si>
  <si>
    <t>Carlos Zúñiga Jr.</t>
  </si>
  <si>
    <t>Alejandro Villasmil</t>
  </si>
  <si>
    <t>Danilella Rocha</t>
  </si>
  <si>
    <t>Sebastian Budinich</t>
  </si>
  <si>
    <t>Gustavo Walsen</t>
  </si>
  <si>
    <t>Sebastian Vargas</t>
  </si>
  <si>
    <t>Quinta Fecha</t>
  </si>
  <si>
    <t>Lunes 08 de mayo</t>
  </si>
  <si>
    <t>Ricardo Ruíz</t>
  </si>
  <si>
    <t>Edmundo Ruíz</t>
  </si>
  <si>
    <t>Alvaro Monsalve Jr.</t>
  </si>
  <si>
    <t>Pista 13</t>
  </si>
  <si>
    <t>Sergio Rozas</t>
  </si>
  <si>
    <t>Lunes 15 de mayo</t>
  </si>
  <si>
    <t>Sexta Fecha</t>
  </si>
  <si>
    <t>Javier Ruíz</t>
  </si>
  <si>
    <t>Raúl Castillo</t>
  </si>
  <si>
    <t>Mary Ibarra</t>
  </si>
  <si>
    <t>Andrea Rojas</t>
  </si>
  <si>
    <t>Bárbara Blanco (Blind)</t>
  </si>
  <si>
    <t>Lunes 22 de mayo</t>
  </si>
  <si>
    <t>Nolber Hidalgo</t>
  </si>
  <si>
    <t>Septima Fecha</t>
  </si>
  <si>
    <t>Daniel Palma</t>
  </si>
  <si>
    <t xml:space="preserve">PINK FLOYD </t>
  </si>
  <si>
    <t>Alvaro Monsalve (Blind)</t>
  </si>
  <si>
    <t>Alberto Sarrá Jr.</t>
  </si>
  <si>
    <t>Lunes 29 de mayo</t>
  </si>
  <si>
    <t xml:space="preserve">5 -6 </t>
  </si>
  <si>
    <t>9 -10</t>
  </si>
  <si>
    <t>13 - 14</t>
  </si>
  <si>
    <t>Juez de turno</t>
  </si>
  <si>
    <t>Octava Fecha</t>
  </si>
  <si>
    <t>Felix Sayago</t>
  </si>
  <si>
    <t xml:space="preserve">Sebastián Budinich (Blind) </t>
  </si>
  <si>
    <t>Ricardo Ruíz (Blind)</t>
  </si>
  <si>
    <t>Carlos Sommariva (Blind)</t>
  </si>
  <si>
    <t>Daniella Leyton</t>
  </si>
  <si>
    <t>Novena Fecha</t>
  </si>
  <si>
    <t>Lunes 12 de junio</t>
  </si>
  <si>
    <t>Mauricio Aguayo</t>
  </si>
  <si>
    <t>Nolbert Hidalgo</t>
  </si>
  <si>
    <t>Ramón Royo</t>
  </si>
  <si>
    <t>Jueves 22 de junio</t>
  </si>
  <si>
    <t>Decima Fecha</t>
  </si>
  <si>
    <t>Matías Nazar</t>
  </si>
  <si>
    <t>Pablo Sommariva (Blind)</t>
  </si>
  <si>
    <t>Sergio Rozas (Blind)</t>
  </si>
  <si>
    <t>Undecima Fecha</t>
  </si>
  <si>
    <t>Lunes 03 de julio</t>
  </si>
  <si>
    <t>Fecha Final</t>
  </si>
  <si>
    <t>Jueves 06 de julio</t>
  </si>
  <si>
    <t>Su Promedio</t>
  </si>
  <si>
    <t>Felix Sayago (Blind)</t>
  </si>
  <si>
    <t>Camila Gálmez (Blind)</t>
  </si>
  <si>
    <t>Nicolás Reyes</t>
  </si>
  <si>
    <t>Hándicap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</si>
</sst>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0"/>
      <color indexed="5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58"/>
      <name val="Verdana"/>
      <family val="2"/>
    </font>
    <font>
      <b/>
      <sz val="12"/>
      <color indexed="57"/>
      <name val="Comic Sans MS"/>
      <family val="4"/>
    </font>
    <font>
      <b/>
      <sz val="12"/>
      <color indexed="58"/>
      <name val="Comic Sans MS"/>
      <family val="4"/>
    </font>
    <font>
      <b/>
      <sz val="20"/>
      <color indexed="57"/>
      <name val="Verdana"/>
      <family val="2"/>
    </font>
    <font>
      <b/>
      <sz val="20"/>
      <color indexed="58"/>
      <name val="Verdana"/>
      <family val="2"/>
    </font>
    <font>
      <b/>
      <sz val="12"/>
      <color indexed="57"/>
      <name val="Verdana"/>
      <family val="2"/>
    </font>
    <font>
      <b/>
      <u/>
      <sz val="18"/>
      <color indexed="58"/>
      <name val="Verdana"/>
      <family val="2"/>
    </font>
    <font>
      <b/>
      <sz val="12"/>
      <color indexed="58"/>
      <name val="Verdana"/>
      <family val="2"/>
    </font>
    <font>
      <b/>
      <sz val="12"/>
      <color indexed="16"/>
      <name val="Verdana"/>
      <family val="2"/>
    </font>
    <font>
      <b/>
      <sz val="10"/>
      <color indexed="57"/>
      <name val="Comic Sans MS"/>
      <family val="4"/>
    </font>
    <font>
      <b/>
      <sz val="12"/>
      <color indexed="12"/>
      <name val="Verdana"/>
      <family val="2"/>
    </font>
    <font>
      <b/>
      <sz val="11"/>
      <color indexed="5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10"/>
      <color indexed="17"/>
      <name val="Comic Sans MS"/>
      <family val="4"/>
    </font>
    <font>
      <sz val="9"/>
      <color indexed="9"/>
      <name val="Verdana"/>
      <family val="2"/>
    </font>
    <font>
      <b/>
      <sz val="9"/>
      <color indexed="57"/>
      <name val="Comic Sans MS"/>
      <family val="4"/>
    </font>
    <font>
      <b/>
      <sz val="9"/>
      <name val="Comic Sans MS"/>
      <family val="4"/>
    </font>
    <font>
      <sz val="11"/>
      <color indexed="58"/>
      <name val="Verdana"/>
      <family val="2"/>
    </font>
    <font>
      <b/>
      <sz val="8"/>
      <color indexed="58"/>
      <name val="Verdana"/>
      <family val="2"/>
    </font>
    <font>
      <b/>
      <sz val="10"/>
      <color indexed="57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sz val="10"/>
      <name val="Arial Unicode MS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Verdana"/>
      <family val="2"/>
    </font>
    <font>
      <b/>
      <sz val="12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left" vertical="center"/>
    </xf>
    <xf numFmtId="1" fontId="6" fillId="2" borderId="0" xfId="0" applyNumberFormat="1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7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21" fillId="9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10" borderId="0" xfId="0" applyFont="1" applyFill="1" applyBorder="1" applyAlignment="1">
      <alignment horizontal="left" vertical="center"/>
    </xf>
    <xf numFmtId="0" fontId="24" fillId="1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right" vertical="center"/>
    </xf>
    <xf numFmtId="0" fontId="25" fillId="3" borderId="0" xfId="0" applyFont="1" applyFill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6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0" fillId="9" borderId="0" xfId="0" applyFill="1"/>
    <xf numFmtId="0" fontId="27" fillId="9" borderId="0" xfId="0" applyFont="1" applyFill="1"/>
    <xf numFmtId="0" fontId="0" fillId="9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9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49" fontId="0" fillId="9" borderId="0" xfId="0" applyNumberForma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0" xfId="0" applyFill="1" applyBorder="1"/>
    <xf numFmtId="0" fontId="28" fillId="0" borderId="0" xfId="0" applyFont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1" fontId="28" fillId="0" borderId="8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" fontId="28" fillId="12" borderId="16" xfId="0" applyNumberFormat="1" applyFont="1" applyFill="1" applyBorder="1" applyAlignment="1">
      <alignment horizontal="center"/>
    </xf>
    <xf numFmtId="1" fontId="28" fillId="0" borderId="7" xfId="0" applyNumberFormat="1" applyFont="1" applyBorder="1" applyAlignment="1">
      <alignment horizontal="center"/>
    </xf>
    <xf numFmtId="1" fontId="28" fillId="12" borderId="10" xfId="0" applyNumberFormat="1" applyFont="1" applyFill="1" applyBorder="1" applyAlignment="1">
      <alignment horizontal="center"/>
    </xf>
    <xf numFmtId="1" fontId="28" fillId="12" borderId="11" xfId="0" applyNumberFormat="1" applyFont="1" applyFill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center" vertical="center"/>
    </xf>
    <xf numFmtId="1" fontId="28" fillId="12" borderId="13" xfId="0" applyNumberFormat="1" applyFont="1" applyFill="1" applyBorder="1" applyAlignment="1">
      <alignment horizontal="center"/>
    </xf>
    <xf numFmtId="0" fontId="29" fillId="0" borderId="3" xfId="0" applyFont="1" applyBorder="1"/>
    <xf numFmtId="0" fontId="0" fillId="12" borderId="4" xfId="0" applyFill="1" applyBorder="1"/>
    <xf numFmtId="0" fontId="30" fillId="0" borderId="3" xfId="0" applyFont="1" applyBorder="1" applyAlignment="1">
      <alignment horizontal="center"/>
    </xf>
    <xf numFmtId="1" fontId="29" fillId="0" borderId="3" xfId="0" applyNumberFormat="1" applyFont="1" applyBorder="1"/>
    <xf numFmtId="0" fontId="0" fillId="12" borderId="0" xfId="0" applyFill="1"/>
    <xf numFmtId="0" fontId="10" fillId="0" borderId="1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0" fillId="11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1" fontId="34" fillId="2" borderId="6" xfId="0" applyNumberFormat="1" applyFont="1" applyFill="1" applyBorder="1" applyAlignment="1">
      <alignment horizontal="center" vertical="center"/>
    </xf>
    <xf numFmtId="1" fontId="31" fillId="2" borderId="6" xfId="0" applyNumberFormat="1" applyFont="1" applyFill="1" applyBorder="1" applyAlignment="1">
      <alignment horizontal="center" vertical="center"/>
    </xf>
    <xf numFmtId="0" fontId="31" fillId="13" borderId="6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 vertical="center"/>
    </xf>
    <xf numFmtId="1" fontId="34" fillId="2" borderId="23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" fontId="31" fillId="2" borderId="23" xfId="0" applyNumberFormat="1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1" fontId="34" fillId="2" borderId="19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" fontId="31" fillId="2" borderId="2" xfId="0" applyNumberFormat="1" applyFont="1" applyFill="1" applyBorder="1" applyAlignment="1">
      <alignment horizontal="center" vertical="center"/>
    </xf>
    <xf numFmtId="0" fontId="31" fillId="14" borderId="2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1" fontId="31" fillId="2" borderId="0" xfId="0" applyNumberFormat="1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6" fillId="0" borderId="20" xfId="0" applyFont="1" applyBorder="1"/>
    <xf numFmtId="0" fontId="36" fillId="0" borderId="25" xfId="0" applyFont="1" applyBorder="1"/>
    <xf numFmtId="0" fontId="36" fillId="0" borderId="18" xfId="0" applyFont="1" applyBorder="1"/>
    <xf numFmtId="0" fontId="32" fillId="2" borderId="5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10" fillId="2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38" fillId="16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14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right" wrapText="1"/>
    </xf>
  </cellXfs>
  <cellStyles count="1">
    <cellStyle name="Normal" xfId="0" builtinId="0"/>
  </cellStyles>
  <dxfs count="24"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ndense val="0"/>
        <extend val="0"/>
        <color indexed="59"/>
      </font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Normal="100" workbookViewId="0"/>
  </sheetViews>
  <sheetFormatPr baseColWidth="10" defaultColWidth="11.42578125" defaultRowHeight="12.75"/>
  <cols>
    <col min="1" max="1" width="24.14062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5.140625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14"/>
      <c r="C2" s="5"/>
      <c r="D2" s="114"/>
      <c r="E2" s="114"/>
      <c r="F2" s="114"/>
      <c r="G2" s="4"/>
      <c r="H2" s="114"/>
      <c r="I2" s="5"/>
      <c r="J2" s="114"/>
      <c r="K2" s="114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14"/>
      <c r="C3" s="5"/>
      <c r="D3" s="114"/>
      <c r="E3" s="114"/>
      <c r="F3" s="114"/>
      <c r="G3" s="4"/>
      <c r="H3" s="114"/>
      <c r="I3" s="5"/>
      <c r="J3" s="114"/>
      <c r="K3" s="114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1</v>
      </c>
      <c r="B4" s="114"/>
      <c r="C4" s="6"/>
      <c r="D4" s="114"/>
      <c r="E4" s="114"/>
      <c r="F4" s="114"/>
      <c r="G4" s="211" t="s">
        <v>81</v>
      </c>
      <c r="H4" s="211"/>
      <c r="I4" s="211"/>
      <c r="J4" s="114"/>
      <c r="K4" s="170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14"/>
      <c r="C5" s="6"/>
      <c r="D5" s="114"/>
      <c r="E5" s="114"/>
      <c r="F5" s="114"/>
      <c r="G5" s="4"/>
      <c r="H5" s="114"/>
      <c r="I5" s="6"/>
      <c r="J5" s="114"/>
      <c r="K5" s="114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2</v>
      </c>
      <c r="B6" s="129" t="s">
        <v>64</v>
      </c>
      <c r="C6" s="213" t="s">
        <v>83</v>
      </c>
      <c r="D6" s="214"/>
      <c r="E6" s="214"/>
      <c r="F6" s="214"/>
      <c r="G6" s="215"/>
      <c r="H6" s="130">
        <f>SUM(C16+D16+E16+I13+I10+I9+I8)</f>
        <v>6</v>
      </c>
      <c r="I6" s="212" t="s">
        <v>65</v>
      </c>
      <c r="J6"/>
      <c r="K6" s="128" t="s">
        <v>4</v>
      </c>
      <c r="L6" s="129" t="s">
        <v>64</v>
      </c>
      <c r="M6" s="213" t="s">
        <v>87</v>
      </c>
      <c r="N6" s="214"/>
      <c r="O6" s="214"/>
      <c r="P6" s="214"/>
      <c r="Q6" s="215"/>
      <c r="R6" s="130">
        <f>SUM(M16+N16+O16+S13+S10+S9+S8)</f>
        <v>16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33" t="s">
        <v>11</v>
      </c>
      <c r="G7" s="133" t="s">
        <v>12</v>
      </c>
      <c r="H7" s="133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33" t="s">
        <v>11</v>
      </c>
      <c r="Q7" s="133" t="s">
        <v>12</v>
      </c>
      <c r="R7" s="133" t="s">
        <v>13</v>
      </c>
      <c r="S7" s="212"/>
    </row>
    <row r="8" spans="1:21" ht="15">
      <c r="A8" s="134" t="s">
        <v>84</v>
      </c>
      <c r="B8" s="132">
        <v>10</v>
      </c>
      <c r="C8" s="135">
        <v>167</v>
      </c>
      <c r="D8" s="135">
        <v>197</v>
      </c>
      <c r="E8" s="135">
        <v>183</v>
      </c>
      <c r="F8" s="136">
        <f>SUM(C8:E8)</f>
        <v>547</v>
      </c>
      <c r="G8" s="132">
        <f>B8*3</f>
        <v>30</v>
      </c>
      <c r="H8" s="137">
        <f>F8+G8</f>
        <v>577</v>
      </c>
      <c r="I8" s="138">
        <f>IF(H8&gt;R8,1,0)</f>
        <v>0</v>
      </c>
      <c r="J8"/>
      <c r="K8" s="134" t="s">
        <v>88</v>
      </c>
      <c r="L8" s="132">
        <v>48</v>
      </c>
      <c r="M8" s="135">
        <v>211</v>
      </c>
      <c r="N8" s="135">
        <v>173</v>
      </c>
      <c r="O8" s="135">
        <v>156</v>
      </c>
      <c r="P8" s="136">
        <f>SUM(M8:O8)</f>
        <v>540</v>
      </c>
      <c r="Q8" s="132">
        <f>L8*3</f>
        <v>144</v>
      </c>
      <c r="R8" s="137">
        <f>P8+Q8</f>
        <v>684</v>
      </c>
      <c r="S8" s="138">
        <f>IF(R8&gt;H8,1,0)</f>
        <v>1</v>
      </c>
    </row>
    <row r="9" spans="1:21" ht="15">
      <c r="A9" s="134" t="s">
        <v>85</v>
      </c>
      <c r="B9" s="132">
        <v>40</v>
      </c>
      <c r="C9" s="135">
        <v>168</v>
      </c>
      <c r="D9" s="135">
        <v>137</v>
      </c>
      <c r="E9" s="135">
        <v>177</v>
      </c>
      <c r="F9" s="136">
        <f>SUM(C9:E9)</f>
        <v>482</v>
      </c>
      <c r="G9" s="132">
        <f>B9*3</f>
        <v>120</v>
      </c>
      <c r="H9" s="137">
        <f>F9+G9</f>
        <v>602</v>
      </c>
      <c r="I9" s="138">
        <f>IF(H9&gt;R9,1,0)</f>
        <v>0</v>
      </c>
      <c r="J9"/>
      <c r="K9" s="134" t="s">
        <v>89</v>
      </c>
      <c r="L9" s="132">
        <v>44</v>
      </c>
      <c r="M9" s="135">
        <v>159</v>
      </c>
      <c r="N9" s="135">
        <v>164</v>
      </c>
      <c r="O9" s="135">
        <v>148</v>
      </c>
      <c r="P9" s="136">
        <f>SUM(M9:O9)</f>
        <v>471</v>
      </c>
      <c r="Q9" s="132">
        <f>L9*3</f>
        <v>132</v>
      </c>
      <c r="R9" s="137">
        <f>P9+Q9</f>
        <v>603</v>
      </c>
      <c r="S9" s="138">
        <f>IF(R9&gt;H9,1,0)</f>
        <v>1</v>
      </c>
    </row>
    <row r="10" spans="1:21" ht="15">
      <c r="A10" s="134" t="s">
        <v>86</v>
      </c>
      <c r="B10" s="132">
        <v>30</v>
      </c>
      <c r="C10" s="135">
        <v>138</v>
      </c>
      <c r="D10" s="135">
        <v>147</v>
      </c>
      <c r="E10" s="135">
        <v>156</v>
      </c>
      <c r="F10" s="139">
        <f>SUM(C10:E10)</f>
        <v>441</v>
      </c>
      <c r="G10" s="132">
        <f>B10*3</f>
        <v>90</v>
      </c>
      <c r="H10" s="140">
        <f>F10+G10</f>
        <v>531</v>
      </c>
      <c r="I10" s="138">
        <f>IF(H10&gt;R10,1,0)</f>
        <v>0</v>
      </c>
      <c r="J10"/>
      <c r="K10" s="134" t="s">
        <v>90</v>
      </c>
      <c r="L10" s="132">
        <v>35</v>
      </c>
      <c r="M10" s="135">
        <v>151</v>
      </c>
      <c r="N10" s="135">
        <v>180</v>
      </c>
      <c r="O10" s="135">
        <v>150</v>
      </c>
      <c r="P10" s="139">
        <f>SUM(M10:O10)</f>
        <v>481</v>
      </c>
      <c r="Q10" s="132">
        <f>L10*3</f>
        <v>105</v>
      </c>
      <c r="R10" s="140">
        <f>P10+Q10</f>
        <v>586</v>
      </c>
      <c r="S10" s="141">
        <f>IF(R10&gt;H10,1,0)</f>
        <v>1</v>
      </c>
    </row>
    <row r="11" spans="1:21" ht="15">
      <c r="A11" s="131"/>
      <c r="B11" s="142" t="s">
        <v>14</v>
      </c>
      <c r="C11" s="132">
        <f>SUM(C8:C10)</f>
        <v>473</v>
      </c>
      <c r="D11" s="132">
        <f>SUM(D8:D10)</f>
        <v>481</v>
      </c>
      <c r="E11" s="132">
        <f>SUM(E8:E10)</f>
        <v>516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521</v>
      </c>
      <c r="N11" s="132">
        <f>SUM(N8:N10)</f>
        <v>517</v>
      </c>
      <c r="O11" s="147">
        <f>SUM(O8:O10)</f>
        <v>454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80</v>
      </c>
      <c r="D12" s="132">
        <f>SUM(B8:B10)</f>
        <v>80</v>
      </c>
      <c r="E12" s="132">
        <f>SUM(B8:B10)</f>
        <v>80</v>
      </c>
      <c r="F12" s="149"/>
      <c r="G12" s="136">
        <f>SUM(F8:F10)</f>
        <v>1470</v>
      </c>
      <c r="H12" s="150"/>
      <c r="I12" s="151"/>
      <c r="J12"/>
      <c r="K12" s="131"/>
      <c r="L12" s="142" t="s">
        <v>15</v>
      </c>
      <c r="M12" s="132">
        <f>SUM(L8:L10)</f>
        <v>127</v>
      </c>
      <c r="N12" s="132">
        <f>SUM(L8:L10)</f>
        <v>127</v>
      </c>
      <c r="O12" s="147">
        <f>SUM(L8:L10)</f>
        <v>127</v>
      </c>
      <c r="P12" s="152"/>
      <c r="Q12" s="136">
        <f>SUM(P8:P10)</f>
        <v>1492</v>
      </c>
      <c r="R12" s="153"/>
      <c r="S12" s="151"/>
    </row>
    <row r="13" spans="1:21" ht="15">
      <c r="A13" s="131"/>
      <c r="B13" s="142" t="s">
        <v>16</v>
      </c>
      <c r="C13" s="154">
        <f>C12+C11</f>
        <v>553</v>
      </c>
      <c r="D13" s="154">
        <f>D12+D11</f>
        <v>561</v>
      </c>
      <c r="E13" s="154">
        <f>E12+E11</f>
        <v>596</v>
      </c>
      <c r="F13" s="149"/>
      <c r="G13" s="149" t="s">
        <v>0</v>
      </c>
      <c r="H13" s="155">
        <f>SUM(H8:H10)</f>
        <v>1710</v>
      </c>
      <c r="I13" s="156">
        <f>IF(H13&gt;R13,1,0)</f>
        <v>0</v>
      </c>
      <c r="J13"/>
      <c r="K13" s="131"/>
      <c r="L13" s="142" t="s">
        <v>16</v>
      </c>
      <c r="M13" s="154">
        <f>M12+M11</f>
        <v>648</v>
      </c>
      <c r="N13" s="154">
        <f>N12+N11</f>
        <v>644</v>
      </c>
      <c r="O13" s="154">
        <f>O12+O11</f>
        <v>581</v>
      </c>
      <c r="P13" s="157"/>
      <c r="Q13" s="149" t="s">
        <v>0</v>
      </c>
      <c r="R13" s="137">
        <f>SUM(R8:R10)</f>
        <v>1873</v>
      </c>
      <c r="S13" s="158">
        <f>IF(H13&lt;R13,1,0)</f>
        <v>1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0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3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1</v>
      </c>
      <c r="D15" s="162">
        <f>IF((D10+B10)&gt;(N10+L10),1,0)+IF((D9+B9)&gt;(N9+L9),1,0)+IF((D8+B8)&gt;(N8+L8),1,0)</f>
        <v>0</v>
      </c>
      <c r="E15" s="162">
        <f>IF((E10+B10)&gt;(O10+L10),1,0)+IF((E9+B9)&gt;(O9+L9),1,0)+IF((E8+B8)&gt;(O8+L8),1,0)</f>
        <v>2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2</v>
      </c>
      <c r="N15" s="162">
        <f>IF((D10+B10)&lt;(N10+L10),1,0)+IF((D9+B9)&lt;(N9+L9),1,0)+IF((D8+B8)&lt;(N8+L8),1,0)</f>
        <v>3</v>
      </c>
      <c r="O15" s="162">
        <f>IF((E10+B10)&lt;(O10+L10),1,0)+IF((E9+B9)&lt;(O9+L9),1,0)+IF((E8+B8)&lt;(O8+L8),1,0)</f>
        <v>1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1</v>
      </c>
      <c r="D16" s="163">
        <f>SUM(D14:D15)</f>
        <v>0</v>
      </c>
      <c r="E16" s="163">
        <f>SUM(E14:E15)</f>
        <v>5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5</v>
      </c>
      <c r="N16" s="163">
        <f t="shared" ref="N16:O16" si="2">SUM(N14:N15)</f>
        <v>6</v>
      </c>
      <c r="O16" s="163">
        <f t="shared" si="2"/>
        <v>1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18</v>
      </c>
      <c r="B20" s="167" t="s">
        <v>64</v>
      </c>
      <c r="C20" s="213" t="s">
        <v>91</v>
      </c>
      <c r="D20" s="214"/>
      <c r="E20" s="214"/>
      <c r="F20" s="214"/>
      <c r="G20" s="215"/>
      <c r="H20" s="130">
        <f>SUM(C30+D30+E30+I27+I24+I23+I22)</f>
        <v>6</v>
      </c>
      <c r="I20" s="212" t="s">
        <v>65</v>
      </c>
      <c r="J20"/>
      <c r="K20" s="128" t="s">
        <v>20</v>
      </c>
      <c r="L20" s="129" t="s">
        <v>64</v>
      </c>
      <c r="M20" s="213" t="s">
        <v>144</v>
      </c>
      <c r="N20" s="214"/>
      <c r="O20" s="214"/>
      <c r="P20" s="214"/>
      <c r="Q20" s="215"/>
      <c r="R20" s="130">
        <f>SUM(M30+N30+O30+S27+S24+S23+S22)</f>
        <v>16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33" t="s">
        <v>11</v>
      </c>
      <c r="G21" s="133" t="s">
        <v>12</v>
      </c>
      <c r="H21" s="133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33" t="s">
        <v>11</v>
      </c>
      <c r="Q21" s="133" t="s">
        <v>12</v>
      </c>
      <c r="R21" s="133" t="s">
        <v>13</v>
      </c>
      <c r="S21" s="212"/>
    </row>
    <row r="22" spans="1:19" ht="15">
      <c r="A22" s="134" t="s">
        <v>92</v>
      </c>
      <c r="B22" s="132">
        <v>38</v>
      </c>
      <c r="C22" s="135">
        <v>177</v>
      </c>
      <c r="D22" s="135">
        <v>178</v>
      </c>
      <c r="E22" s="135">
        <v>155</v>
      </c>
      <c r="F22" s="136">
        <f>SUM(C22:E22)</f>
        <v>510</v>
      </c>
      <c r="G22" s="132">
        <f>B22*3</f>
        <v>114</v>
      </c>
      <c r="H22" s="137">
        <f>F22+G22</f>
        <v>624</v>
      </c>
      <c r="I22" s="138">
        <f>IF(H22&gt;R22,1,0)</f>
        <v>0</v>
      </c>
      <c r="J22"/>
      <c r="K22" s="134" t="s">
        <v>95</v>
      </c>
      <c r="L22" s="132">
        <v>41</v>
      </c>
      <c r="M22" s="135">
        <v>191</v>
      </c>
      <c r="N22" s="135">
        <v>158</v>
      </c>
      <c r="O22" s="135">
        <v>221</v>
      </c>
      <c r="P22" s="136">
        <f>SUM(M22:O22)</f>
        <v>570</v>
      </c>
      <c r="Q22" s="132">
        <f>L22*3</f>
        <v>123</v>
      </c>
      <c r="R22" s="137">
        <f>P22+Q22</f>
        <v>693</v>
      </c>
      <c r="S22" s="138">
        <f>IF(R22&gt;H22,1,0)</f>
        <v>1</v>
      </c>
    </row>
    <row r="23" spans="1:19" ht="15">
      <c r="A23" s="134" t="s">
        <v>93</v>
      </c>
      <c r="B23" s="132">
        <v>50</v>
      </c>
      <c r="C23" s="135">
        <v>120</v>
      </c>
      <c r="D23" s="135">
        <v>159</v>
      </c>
      <c r="E23" s="135">
        <v>137</v>
      </c>
      <c r="F23" s="136">
        <f>SUM(C23:E23)</f>
        <v>416</v>
      </c>
      <c r="G23" s="132">
        <f>B23*3</f>
        <v>150</v>
      </c>
      <c r="H23" s="137">
        <f>F23+G23</f>
        <v>566</v>
      </c>
      <c r="I23" s="138">
        <f>IF(H23&gt;R23,1,0)</f>
        <v>0</v>
      </c>
      <c r="J23"/>
      <c r="K23" s="134" t="s">
        <v>96</v>
      </c>
      <c r="L23" s="132">
        <v>30</v>
      </c>
      <c r="M23" s="135">
        <v>182</v>
      </c>
      <c r="N23" s="135">
        <v>169</v>
      </c>
      <c r="O23" s="135">
        <v>177</v>
      </c>
      <c r="P23" s="136">
        <f>SUM(M23:O23)</f>
        <v>528</v>
      </c>
      <c r="Q23" s="132">
        <f>L23*3</f>
        <v>90</v>
      </c>
      <c r="R23" s="137">
        <f>P23+Q23</f>
        <v>618</v>
      </c>
      <c r="S23" s="138">
        <f>IF(R23&gt;H23,1,0)</f>
        <v>1</v>
      </c>
    </row>
    <row r="24" spans="1:19" ht="15">
      <c r="A24" s="134" t="s">
        <v>94</v>
      </c>
      <c r="B24" s="132">
        <v>24</v>
      </c>
      <c r="C24" s="135">
        <v>136</v>
      </c>
      <c r="D24" s="135">
        <v>179</v>
      </c>
      <c r="E24" s="135">
        <v>156</v>
      </c>
      <c r="F24" s="139">
        <f>SUM(C24:E24)</f>
        <v>471</v>
      </c>
      <c r="G24" s="132">
        <f>B24*3</f>
        <v>72</v>
      </c>
      <c r="H24" s="140">
        <f>F24+G24</f>
        <v>543</v>
      </c>
      <c r="I24" s="138">
        <f>IF(H24&gt;R24,1,0)</f>
        <v>0</v>
      </c>
      <c r="J24"/>
      <c r="K24" s="134" t="s">
        <v>97</v>
      </c>
      <c r="L24" s="132">
        <v>5</v>
      </c>
      <c r="M24" s="135">
        <v>182</v>
      </c>
      <c r="N24" s="135">
        <v>185</v>
      </c>
      <c r="O24" s="135">
        <v>194</v>
      </c>
      <c r="P24" s="139">
        <f>SUM(M24:O24)</f>
        <v>561</v>
      </c>
      <c r="Q24" s="132">
        <f>L24*3</f>
        <v>15</v>
      </c>
      <c r="R24" s="140">
        <f>P24+Q24</f>
        <v>576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433</v>
      </c>
      <c r="D25" s="132">
        <f>SUM(D22:D24)</f>
        <v>516</v>
      </c>
      <c r="E25" s="132">
        <f>SUM(E22:E24)</f>
        <v>448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555</v>
      </c>
      <c r="N25" s="132">
        <f>SUM(N22:N24)</f>
        <v>512</v>
      </c>
      <c r="O25" s="147">
        <f>SUM(O22:O24)</f>
        <v>592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112</v>
      </c>
      <c r="D26" s="132">
        <f>SUM(B22:B24)</f>
        <v>112</v>
      </c>
      <c r="E26" s="132">
        <f>SUM(B22:B24)</f>
        <v>112</v>
      </c>
      <c r="F26" s="149"/>
      <c r="G26" s="136">
        <f>SUM(F22:F24)</f>
        <v>1397</v>
      </c>
      <c r="H26" s="150"/>
      <c r="I26" s="151"/>
      <c r="J26"/>
      <c r="K26" s="131"/>
      <c r="L26" s="142" t="s">
        <v>15</v>
      </c>
      <c r="M26" s="132">
        <f>SUM(L22:L24)</f>
        <v>76</v>
      </c>
      <c r="N26" s="132">
        <f>SUM(L22:L24)</f>
        <v>76</v>
      </c>
      <c r="O26" s="147">
        <f>SUM(L22:L24)</f>
        <v>76</v>
      </c>
      <c r="P26" s="152"/>
      <c r="Q26" s="136">
        <f>SUM(P22:P24)</f>
        <v>1659</v>
      </c>
      <c r="R26" s="153"/>
      <c r="S26" s="151"/>
    </row>
    <row r="27" spans="1:19" ht="15">
      <c r="A27" s="131"/>
      <c r="B27" s="142" t="s">
        <v>16</v>
      </c>
      <c r="C27" s="154">
        <f>C26+C25</f>
        <v>545</v>
      </c>
      <c r="D27" s="154">
        <f>D26+D25</f>
        <v>628</v>
      </c>
      <c r="E27" s="154">
        <f>E26+E25</f>
        <v>560</v>
      </c>
      <c r="F27" s="149"/>
      <c r="G27" s="149" t="s">
        <v>0</v>
      </c>
      <c r="H27" s="155">
        <f>SUM(H22:H24)</f>
        <v>1733</v>
      </c>
      <c r="I27" s="156">
        <f>IF(H27&gt;R27,1,0)</f>
        <v>0</v>
      </c>
      <c r="J27"/>
      <c r="K27" s="131"/>
      <c r="L27" s="142" t="s">
        <v>16</v>
      </c>
      <c r="M27" s="154">
        <f>M26+M25</f>
        <v>631</v>
      </c>
      <c r="N27" s="154">
        <f>N26+N25</f>
        <v>588</v>
      </c>
      <c r="O27" s="154">
        <f>O26+O25</f>
        <v>668</v>
      </c>
      <c r="P27" s="157"/>
      <c r="Q27" s="149" t="s">
        <v>0</v>
      </c>
      <c r="R27" s="137">
        <f>SUM(R22:R24)</f>
        <v>1887</v>
      </c>
      <c r="S27" s="158">
        <f>IF(H27&lt;R27,1,0)</f>
        <v>1</v>
      </c>
    </row>
    <row r="28" spans="1:19" ht="15">
      <c r="A28" s="216" t="s">
        <v>66</v>
      </c>
      <c r="B28" s="216"/>
      <c r="C28" s="159">
        <f>IF(C27&gt;M27,3,0)</f>
        <v>0</v>
      </c>
      <c r="D28" s="159">
        <f t="shared" ref="D28:E28" si="3">IF(D27&gt;N27,3,0)</f>
        <v>3</v>
      </c>
      <c r="E28" s="159">
        <f t="shared" si="3"/>
        <v>0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3</v>
      </c>
      <c r="N28" s="159">
        <f t="shared" ref="N28:O28" si="4">IF(D27&lt;N27,3,0)</f>
        <v>0</v>
      </c>
      <c r="O28" s="159">
        <f t="shared" si="4"/>
        <v>3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0</v>
      </c>
      <c r="D29" s="162">
        <f>IF((D24+B24)&gt;(N24+L24),1,0)+IF((D23+B23)&gt;(N23+L23),1,0)+IF((D22+B22)&gt;(N22+L22),1,0)</f>
        <v>3</v>
      </c>
      <c r="E29" s="162">
        <f>IF((E24+B24)&gt;(O24+L24),1,0)+IF((E23+B23)&gt;(O23+L23),1,0)+IF((E22+B22)&gt;(O22+L22),1,0)</f>
        <v>0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3</v>
      </c>
      <c r="N29" s="162">
        <f>IF((D24+B24)&lt;(N24+L24),1,0)+IF((D23+B23)&lt;(N23+L23),1,0)+IF((D22+B22)&lt;(N22+L22),1,0)</f>
        <v>0</v>
      </c>
      <c r="O29" s="162">
        <f>IF((E24+B24)&lt;(O24+L24),1,0)+IF((E23+B23)&lt;(O23+L23),1,0)+IF((E22+B22)&lt;(O22+L22),1,0)</f>
        <v>3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0</v>
      </c>
      <c r="D30" s="163">
        <f>SUM(D28:D29)</f>
        <v>6</v>
      </c>
      <c r="E30" s="163">
        <f>SUM(E28:E29)</f>
        <v>0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6</v>
      </c>
      <c r="N30" s="163">
        <f t="shared" ref="N30:O30" si="5">SUM(N28:N29)</f>
        <v>0</v>
      </c>
      <c r="O30" s="163">
        <f t="shared" si="5"/>
        <v>6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22</v>
      </c>
      <c r="B33" s="167" t="s">
        <v>64</v>
      </c>
      <c r="C33" s="213" t="s">
        <v>98</v>
      </c>
      <c r="D33" s="214"/>
      <c r="E33" s="214"/>
      <c r="F33" s="214"/>
      <c r="G33" s="215"/>
      <c r="H33" s="130">
        <f>SUM(C43+D43+E43+I40+I37+I36+I35)</f>
        <v>10</v>
      </c>
      <c r="I33" s="212" t="s">
        <v>65</v>
      </c>
      <c r="J33"/>
      <c r="K33" s="128" t="s">
        <v>24</v>
      </c>
      <c r="L33" s="129" t="s">
        <v>64</v>
      </c>
      <c r="M33" s="213" t="s">
        <v>102</v>
      </c>
      <c r="N33" s="214"/>
      <c r="O33" s="214"/>
      <c r="P33" s="214"/>
      <c r="Q33" s="215"/>
      <c r="R33" s="130">
        <f>SUM(M43+N43+O43+S40+S37+S36+S35)</f>
        <v>12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33" t="s">
        <v>11</v>
      </c>
      <c r="G34" s="133" t="s">
        <v>12</v>
      </c>
      <c r="H34" s="133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33" t="s">
        <v>11</v>
      </c>
      <c r="Q34" s="133" t="s">
        <v>12</v>
      </c>
      <c r="R34" s="133" t="s">
        <v>13</v>
      </c>
      <c r="S34" s="212"/>
    </row>
    <row r="35" spans="1:19" ht="15">
      <c r="A35" s="134" t="s">
        <v>99</v>
      </c>
      <c r="B35" s="132">
        <v>10</v>
      </c>
      <c r="C35" s="135">
        <v>201</v>
      </c>
      <c r="D35" s="135">
        <v>203</v>
      </c>
      <c r="E35" s="135">
        <v>178</v>
      </c>
      <c r="F35" s="136">
        <f>SUM(C35:E35)</f>
        <v>582</v>
      </c>
      <c r="G35" s="132">
        <f>B35*3</f>
        <v>30</v>
      </c>
      <c r="H35" s="137">
        <f>F35+G35</f>
        <v>612</v>
      </c>
      <c r="I35" s="138">
        <f>IF(H35&gt;R35,1,0)</f>
        <v>1</v>
      </c>
      <c r="J35"/>
      <c r="K35" s="134" t="s">
        <v>103</v>
      </c>
      <c r="L35" s="132">
        <v>23</v>
      </c>
      <c r="M35" s="135">
        <v>202</v>
      </c>
      <c r="N35" s="135">
        <v>161</v>
      </c>
      <c r="O35" s="135">
        <v>164</v>
      </c>
      <c r="P35" s="136">
        <f>SUM(M35:O35)</f>
        <v>527</v>
      </c>
      <c r="Q35" s="132">
        <f>L35*3</f>
        <v>69</v>
      </c>
      <c r="R35" s="137">
        <f>P35+Q35</f>
        <v>596</v>
      </c>
      <c r="S35" s="138">
        <f>IF(R35&gt;H35,1,0)</f>
        <v>0</v>
      </c>
    </row>
    <row r="36" spans="1:19" ht="15">
      <c r="A36" s="134" t="s">
        <v>100</v>
      </c>
      <c r="B36" s="132">
        <v>30</v>
      </c>
      <c r="C36" s="135">
        <v>162</v>
      </c>
      <c r="D36" s="135">
        <v>173</v>
      </c>
      <c r="E36" s="135">
        <v>214</v>
      </c>
      <c r="F36" s="136">
        <f>SUM(C36:E36)</f>
        <v>549</v>
      </c>
      <c r="G36" s="132">
        <f>B36*3</f>
        <v>90</v>
      </c>
      <c r="H36" s="137">
        <f>F36+G36</f>
        <v>639</v>
      </c>
      <c r="I36" s="138">
        <f>IF(H36&gt;R36,1,0)</f>
        <v>1</v>
      </c>
      <c r="J36"/>
      <c r="K36" s="134" t="s">
        <v>104</v>
      </c>
      <c r="L36" s="132">
        <v>36</v>
      </c>
      <c r="M36" s="135">
        <v>166</v>
      </c>
      <c r="N36" s="135">
        <v>182</v>
      </c>
      <c r="O36" s="135">
        <v>138</v>
      </c>
      <c r="P36" s="136">
        <f>SUM(M36:O36)</f>
        <v>486</v>
      </c>
      <c r="Q36" s="132">
        <f>L36*3</f>
        <v>108</v>
      </c>
      <c r="R36" s="137">
        <f>P36+Q36</f>
        <v>594</v>
      </c>
      <c r="S36" s="138">
        <f>IF(R36&gt;H36,1,0)</f>
        <v>0</v>
      </c>
    </row>
    <row r="37" spans="1:19" ht="15">
      <c r="A37" s="134" t="s">
        <v>101</v>
      </c>
      <c r="B37" s="132">
        <v>42</v>
      </c>
      <c r="C37" s="135">
        <v>162</v>
      </c>
      <c r="D37" s="135">
        <v>136</v>
      </c>
      <c r="E37" s="135">
        <v>151</v>
      </c>
      <c r="F37" s="139">
        <f>SUM(C37:E37)</f>
        <v>449</v>
      </c>
      <c r="G37" s="132">
        <f>B37*3</f>
        <v>126</v>
      </c>
      <c r="H37" s="140">
        <f>F37+G37</f>
        <v>575</v>
      </c>
      <c r="I37" s="138">
        <f>IF(H37&gt;R37,1,0)</f>
        <v>0</v>
      </c>
      <c r="J37"/>
      <c r="K37" s="134" t="s">
        <v>105</v>
      </c>
      <c r="L37" s="132">
        <v>5</v>
      </c>
      <c r="M37" s="135">
        <v>212</v>
      </c>
      <c r="N37" s="135">
        <v>222</v>
      </c>
      <c r="O37" s="135">
        <v>180</v>
      </c>
      <c r="P37" s="139">
        <f>SUM(M37:O37)</f>
        <v>614</v>
      </c>
      <c r="Q37" s="132">
        <f>L37*3</f>
        <v>15</v>
      </c>
      <c r="R37" s="140">
        <f>P37+Q37</f>
        <v>629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525</v>
      </c>
      <c r="D38" s="132">
        <f>SUM(D35:D37)</f>
        <v>512</v>
      </c>
      <c r="E38" s="132">
        <f>SUM(E35:E37)</f>
        <v>543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580</v>
      </c>
      <c r="N38" s="132">
        <f>SUM(N35:N37)</f>
        <v>565</v>
      </c>
      <c r="O38" s="147">
        <f>SUM(O35:O37)</f>
        <v>482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82</v>
      </c>
      <c r="D39" s="132">
        <f>SUM(B35:B37)</f>
        <v>82</v>
      </c>
      <c r="E39" s="132">
        <f>SUM(B35:B37)</f>
        <v>82</v>
      </c>
      <c r="F39" s="149"/>
      <c r="G39" s="136">
        <f>SUM(F35:F37)</f>
        <v>1580</v>
      </c>
      <c r="H39" s="150"/>
      <c r="I39" s="151"/>
      <c r="J39"/>
      <c r="K39" s="131"/>
      <c r="L39" s="142" t="s">
        <v>15</v>
      </c>
      <c r="M39" s="132">
        <f>SUM(L35:L37)</f>
        <v>64</v>
      </c>
      <c r="N39" s="132">
        <f>SUM(L35:L37)</f>
        <v>64</v>
      </c>
      <c r="O39" s="147">
        <f>SUM(L35:L37)</f>
        <v>64</v>
      </c>
      <c r="P39" s="152"/>
      <c r="Q39" s="136">
        <f>SUM(P35:P37)</f>
        <v>1627</v>
      </c>
      <c r="R39" s="153"/>
      <c r="S39" s="151"/>
    </row>
    <row r="40" spans="1:19" ht="15">
      <c r="A40" s="131"/>
      <c r="B40" s="142" t="s">
        <v>16</v>
      </c>
      <c r="C40" s="154">
        <f>C39+C38</f>
        <v>607</v>
      </c>
      <c r="D40" s="154">
        <f>D39+D38</f>
        <v>594</v>
      </c>
      <c r="E40" s="154">
        <f>E39+E38</f>
        <v>625</v>
      </c>
      <c r="F40" s="149"/>
      <c r="G40" s="149" t="s">
        <v>0</v>
      </c>
      <c r="H40" s="155">
        <f>SUM(H35:H37)</f>
        <v>1826</v>
      </c>
      <c r="I40" s="156">
        <f>IF(H40&gt;R40,1,0)</f>
        <v>1</v>
      </c>
      <c r="J40"/>
      <c r="K40" s="131"/>
      <c r="L40" s="142" t="s">
        <v>16</v>
      </c>
      <c r="M40" s="154">
        <f>M39+M38</f>
        <v>644</v>
      </c>
      <c r="N40" s="154">
        <f>N39+N38</f>
        <v>629</v>
      </c>
      <c r="O40" s="154">
        <f>O39+O38</f>
        <v>546</v>
      </c>
      <c r="P40" s="157"/>
      <c r="Q40" s="149" t="s">
        <v>0</v>
      </c>
      <c r="R40" s="137">
        <f>SUM(R35:R37)</f>
        <v>1819</v>
      </c>
      <c r="S40" s="158">
        <f>IF(H40&lt;R40,1,0)</f>
        <v>0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:E41" si="6">IF(D40&gt;N40,3,0)</f>
        <v>0</v>
      </c>
      <c r="E41" s="159">
        <f t="shared" si="6"/>
        <v>3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:O41" si="7">IF(D40&lt;N40,3,0)</f>
        <v>3</v>
      </c>
      <c r="O41" s="159">
        <f t="shared" si="7"/>
        <v>0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0</v>
      </c>
      <c r="D42" s="162">
        <f>IF((D37+B37)&gt;(N37+L37),1,0)+IF((D36+B36)&gt;(N36+L36),1,0)+IF((D35+B35)&gt;(N35+L35),1,0)</f>
        <v>1</v>
      </c>
      <c r="E42" s="162">
        <f>IF((E37+B37)&gt;(O37+L37),1,0)+IF((E36+B36)&gt;(O36+L36),1,0)+IF((E35+B35)&gt;(O35+L35),1,0)</f>
        <v>3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3</v>
      </c>
      <c r="N42" s="162">
        <f>IF((D37+B37)&lt;(N37+L37),1,0)+IF((D36+B36)&lt;(N36+L36),1,0)+IF((D35+B35)&lt;(N35+L35),1,0)</f>
        <v>2</v>
      </c>
      <c r="O42" s="162">
        <f>IF((E37+B37)&lt;(O37+L37),1,0)+IF((E36+B36)&lt;(O36+L36),1,0)+IF((E35+B35)&lt;(O35+L35),1,0)</f>
        <v>0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0</v>
      </c>
      <c r="D43" s="163">
        <f>SUM(D41:D42)</f>
        <v>1</v>
      </c>
      <c r="E43" s="163">
        <f>SUM(E41:E42)</f>
        <v>6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6</v>
      </c>
      <c r="N43" s="163">
        <f t="shared" ref="N43:O43" si="8">SUM(N41:N42)</f>
        <v>5</v>
      </c>
      <c r="O43" s="163">
        <f t="shared" si="8"/>
        <v>0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26</v>
      </c>
      <c r="B47" s="167" t="s">
        <v>64</v>
      </c>
      <c r="C47" s="213" t="s">
        <v>106</v>
      </c>
      <c r="D47" s="214"/>
      <c r="E47" s="214"/>
      <c r="F47" s="214"/>
      <c r="G47" s="215"/>
      <c r="H47" s="130">
        <f>SUM(C57+D57+E57+I54+I51+I50+I49)</f>
        <v>10</v>
      </c>
      <c r="I47" s="212" t="s">
        <v>65</v>
      </c>
      <c r="J47"/>
      <c r="K47" s="128" t="s">
        <v>28</v>
      </c>
      <c r="L47" s="129" t="s">
        <v>64</v>
      </c>
      <c r="M47" s="213" t="s">
        <v>110</v>
      </c>
      <c r="N47" s="214"/>
      <c r="O47" s="214"/>
      <c r="P47" s="214"/>
      <c r="Q47" s="215"/>
      <c r="R47" s="130">
        <f>SUM(M57+N57+O57+S54+S51+S50+S49)</f>
        <v>12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33" t="s">
        <v>11</v>
      </c>
      <c r="G48" s="133" t="s">
        <v>12</v>
      </c>
      <c r="H48" s="133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33" t="s">
        <v>11</v>
      </c>
      <c r="Q48" s="133" t="s">
        <v>12</v>
      </c>
      <c r="R48" s="133" t="s">
        <v>13</v>
      </c>
      <c r="S48" s="212"/>
    </row>
    <row r="49" spans="1:19" ht="15">
      <c r="A49" s="134" t="s">
        <v>107</v>
      </c>
      <c r="B49" s="132">
        <v>5</v>
      </c>
      <c r="C49" s="135">
        <v>166</v>
      </c>
      <c r="D49" s="135">
        <v>213</v>
      </c>
      <c r="E49" s="135">
        <v>169</v>
      </c>
      <c r="F49" s="136">
        <f>SUM(C49:E49)</f>
        <v>548</v>
      </c>
      <c r="G49" s="132">
        <f>B49*3</f>
        <v>15</v>
      </c>
      <c r="H49" s="137">
        <f>F49+G49</f>
        <v>563</v>
      </c>
      <c r="I49" s="138">
        <f>IF(H49&gt;R49,1,0)</f>
        <v>0</v>
      </c>
      <c r="J49"/>
      <c r="K49" s="134" t="s">
        <v>111</v>
      </c>
      <c r="L49" s="132">
        <v>30</v>
      </c>
      <c r="M49" s="135">
        <v>217</v>
      </c>
      <c r="N49" s="135">
        <v>224</v>
      </c>
      <c r="O49" s="135">
        <v>245</v>
      </c>
      <c r="P49" s="136">
        <f>SUM(M49:O49)</f>
        <v>686</v>
      </c>
      <c r="Q49" s="132">
        <f>L49*3</f>
        <v>90</v>
      </c>
      <c r="R49" s="137">
        <f>P49+Q49</f>
        <v>776</v>
      </c>
      <c r="S49" s="138">
        <f>IF(R49&gt;H49,1,0)</f>
        <v>1</v>
      </c>
    </row>
    <row r="50" spans="1:19" ht="15">
      <c r="A50" s="134" t="s">
        <v>108</v>
      </c>
      <c r="B50" s="132">
        <v>37</v>
      </c>
      <c r="C50" s="135">
        <v>192</v>
      </c>
      <c r="D50" s="135">
        <v>164</v>
      </c>
      <c r="E50" s="135">
        <v>180</v>
      </c>
      <c r="F50" s="136">
        <f>SUM(C50:E50)</f>
        <v>536</v>
      </c>
      <c r="G50" s="132">
        <f>B50*3</f>
        <v>111</v>
      </c>
      <c r="H50" s="137">
        <f>F50+G50</f>
        <v>647</v>
      </c>
      <c r="I50" s="138">
        <f>IF(H50&gt;R50,1,0)</f>
        <v>1</v>
      </c>
      <c r="J50"/>
      <c r="K50" s="134" t="s">
        <v>112</v>
      </c>
      <c r="L50" s="132">
        <v>56</v>
      </c>
      <c r="M50" s="135">
        <v>138</v>
      </c>
      <c r="N50" s="135">
        <v>128</v>
      </c>
      <c r="O50" s="135">
        <v>146</v>
      </c>
      <c r="P50" s="136">
        <f>SUM(M50:O50)</f>
        <v>412</v>
      </c>
      <c r="Q50" s="132">
        <f>L50*3</f>
        <v>168</v>
      </c>
      <c r="R50" s="137">
        <f>P50+Q50</f>
        <v>580</v>
      </c>
      <c r="S50" s="138">
        <f>IF(R50&gt;H50,1,0)</f>
        <v>0</v>
      </c>
    </row>
    <row r="51" spans="1:19" ht="15">
      <c r="A51" s="134" t="s">
        <v>109</v>
      </c>
      <c r="B51" s="132">
        <v>5</v>
      </c>
      <c r="C51" s="135">
        <v>246</v>
      </c>
      <c r="D51" s="135">
        <v>207</v>
      </c>
      <c r="E51" s="135">
        <v>238</v>
      </c>
      <c r="F51" s="139">
        <f>SUM(C51:E51)</f>
        <v>691</v>
      </c>
      <c r="G51" s="132">
        <f>B51*3</f>
        <v>15</v>
      </c>
      <c r="H51" s="140">
        <f>F51+G51</f>
        <v>706</v>
      </c>
      <c r="I51" s="138">
        <f>IF(H51&gt;R51,1,0)</f>
        <v>1</v>
      </c>
      <c r="J51"/>
      <c r="K51" s="134" t="s">
        <v>113</v>
      </c>
      <c r="L51" s="132">
        <v>40</v>
      </c>
      <c r="M51" s="135">
        <v>167</v>
      </c>
      <c r="N51" s="135">
        <v>184</v>
      </c>
      <c r="O51" s="135">
        <v>183</v>
      </c>
      <c r="P51" s="139">
        <f>SUM(M51:O51)</f>
        <v>534</v>
      </c>
      <c r="Q51" s="132">
        <f>L51*3</f>
        <v>120</v>
      </c>
      <c r="R51" s="140">
        <f>P51+Q51</f>
        <v>654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604</v>
      </c>
      <c r="D52" s="132">
        <f>SUM(D49:D51)</f>
        <v>584</v>
      </c>
      <c r="E52" s="132">
        <f>SUM(E49:E51)</f>
        <v>587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522</v>
      </c>
      <c r="N52" s="132">
        <f>SUM(N49:N51)</f>
        <v>536</v>
      </c>
      <c r="O52" s="147">
        <f>SUM(O49:O51)</f>
        <v>574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47</v>
      </c>
      <c r="D53" s="132">
        <f>SUM(B49:B51)</f>
        <v>47</v>
      </c>
      <c r="E53" s="132">
        <f>SUM(B49:B51)</f>
        <v>47</v>
      </c>
      <c r="F53" s="149"/>
      <c r="G53" s="136">
        <f>SUM(F49:F51)</f>
        <v>1775</v>
      </c>
      <c r="H53" s="150"/>
      <c r="I53" s="151"/>
      <c r="J53"/>
      <c r="K53" s="131"/>
      <c r="L53" s="142" t="s">
        <v>15</v>
      </c>
      <c r="M53" s="132">
        <f>SUM(L49:L51)</f>
        <v>126</v>
      </c>
      <c r="N53" s="132">
        <f>SUM(L49:L51)</f>
        <v>126</v>
      </c>
      <c r="O53" s="147">
        <f>SUM(L49:L51)</f>
        <v>126</v>
      </c>
      <c r="P53" s="152"/>
      <c r="Q53" s="136">
        <f>SUM(P49:P51)</f>
        <v>1632</v>
      </c>
      <c r="R53" s="153"/>
      <c r="S53" s="151"/>
    </row>
    <row r="54" spans="1:19" ht="15">
      <c r="A54" s="131"/>
      <c r="B54" s="142" t="s">
        <v>16</v>
      </c>
      <c r="C54" s="154">
        <f>C53+C52</f>
        <v>651</v>
      </c>
      <c r="D54" s="154">
        <f>D53+D52</f>
        <v>631</v>
      </c>
      <c r="E54" s="154">
        <f>E53+E52</f>
        <v>634</v>
      </c>
      <c r="F54" s="149"/>
      <c r="G54" s="149" t="s">
        <v>0</v>
      </c>
      <c r="H54" s="155">
        <f>SUM(H49:H51)</f>
        <v>1916</v>
      </c>
      <c r="I54" s="156">
        <f>IF(H54&gt;R54,1,0)</f>
        <v>0</v>
      </c>
      <c r="J54"/>
      <c r="K54" s="131"/>
      <c r="L54" s="142" t="s">
        <v>16</v>
      </c>
      <c r="M54" s="154">
        <f>M53+M52</f>
        <v>648</v>
      </c>
      <c r="N54" s="154">
        <f>N53+N52</f>
        <v>662</v>
      </c>
      <c r="O54" s="154">
        <f>O53+O52</f>
        <v>700</v>
      </c>
      <c r="P54" s="157"/>
      <c r="Q54" s="149" t="s">
        <v>0</v>
      </c>
      <c r="R54" s="137">
        <f>SUM(R49:R51)</f>
        <v>2010</v>
      </c>
      <c r="S54" s="158">
        <f>IF(H54&lt;R54,1,0)</f>
        <v>1</v>
      </c>
    </row>
    <row r="55" spans="1:19" ht="15">
      <c r="A55" s="216" t="s">
        <v>66</v>
      </c>
      <c r="B55" s="216"/>
      <c r="C55" s="159">
        <f>IF(C54&gt;M54,3,0)</f>
        <v>3</v>
      </c>
      <c r="D55" s="159">
        <f t="shared" ref="D55:E55" si="9">IF(D54&gt;N54,3,0)</f>
        <v>0</v>
      </c>
      <c r="E55" s="159">
        <f t="shared" si="9"/>
        <v>0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0</v>
      </c>
      <c r="N55" s="159">
        <f t="shared" ref="N55:O55" si="10">IF(D54&lt;N54,3,0)</f>
        <v>3</v>
      </c>
      <c r="O55" s="159">
        <f t="shared" si="10"/>
        <v>3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2</v>
      </c>
      <c r="D56" s="162">
        <f>IF((D51+B51)&gt;(N51+L51),1,0)+IF((D50+B50)&gt;(N50+L50),1,0)+IF((D49+B49)&gt;(N49+L49),1,0)</f>
        <v>1</v>
      </c>
      <c r="E56" s="162">
        <f>IF((E51+B51)&gt;(O51+L51),1,0)+IF((E50+B50)&gt;(O50+L50),1,0)+IF((E49+B49)&gt;(O49+L49),1,0)</f>
        <v>2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1</v>
      </c>
      <c r="N56" s="162">
        <f>IF((D51+B51)&lt;(N51+L51),1,0)+IF((D50+B50)&lt;(N50+L50),1,0)+IF((D49+B49)&lt;(N49+L49),1,0)</f>
        <v>2</v>
      </c>
      <c r="O56" s="162">
        <f>IF((E51+B51)&lt;(O51+L51),1,0)+IF((E50+B50)&lt;(O50+L50),1,0)+IF((E49+B49)&lt;(O49+L49),1,0)</f>
        <v>1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5</v>
      </c>
      <c r="D57" s="163">
        <f>SUM(D55:D56)</f>
        <v>1</v>
      </c>
      <c r="E57" s="163">
        <f>SUM(E55:E56)</f>
        <v>2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1</v>
      </c>
      <c r="N57" s="163">
        <f t="shared" ref="N57:O57" si="11">SUM(N55:N56)</f>
        <v>5</v>
      </c>
      <c r="O57" s="163">
        <f t="shared" si="11"/>
        <v>4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31</v>
      </c>
      <c r="B61" s="167" t="s">
        <v>64</v>
      </c>
      <c r="C61" s="213" t="s">
        <v>114</v>
      </c>
      <c r="D61" s="214"/>
      <c r="E61" s="214"/>
      <c r="F61" s="214"/>
      <c r="G61" s="215"/>
      <c r="H61" s="130">
        <f>SUM(C71+D71+E71+I68+I65+I64+I63)</f>
        <v>6</v>
      </c>
      <c r="I61" s="212" t="s">
        <v>65</v>
      </c>
      <c r="J61"/>
      <c r="K61" s="128" t="s">
        <v>32</v>
      </c>
      <c r="L61" s="129" t="s">
        <v>64</v>
      </c>
      <c r="M61" s="213" t="s">
        <v>118</v>
      </c>
      <c r="N61" s="214"/>
      <c r="O61" s="214"/>
      <c r="P61" s="214"/>
      <c r="Q61" s="215"/>
      <c r="R61" s="130">
        <f>SUM(M71+N71+O71+S68+S65+S64+S63)</f>
        <v>16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33" t="s">
        <v>11</v>
      </c>
      <c r="G62" s="133" t="s">
        <v>12</v>
      </c>
      <c r="H62" s="133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33" t="s">
        <v>11</v>
      </c>
      <c r="Q62" s="133" t="s">
        <v>12</v>
      </c>
      <c r="R62" s="133" t="s">
        <v>13</v>
      </c>
      <c r="S62" s="212"/>
    </row>
    <row r="63" spans="1:19" ht="15">
      <c r="A63" s="134" t="s">
        <v>115</v>
      </c>
      <c r="B63" s="132">
        <v>50</v>
      </c>
      <c r="C63" s="135">
        <v>103</v>
      </c>
      <c r="D63" s="135">
        <v>158</v>
      </c>
      <c r="E63" s="135">
        <v>157</v>
      </c>
      <c r="F63" s="136">
        <f>SUM(C63:E63)</f>
        <v>418</v>
      </c>
      <c r="G63" s="132">
        <f>B63*3</f>
        <v>150</v>
      </c>
      <c r="H63" s="137">
        <f>F63+G63</f>
        <v>568</v>
      </c>
      <c r="I63" s="138">
        <f>IF(H63&gt;R63,1,0)</f>
        <v>0</v>
      </c>
      <c r="J63"/>
      <c r="K63" s="134" t="s">
        <v>119</v>
      </c>
      <c r="L63" s="132">
        <v>36</v>
      </c>
      <c r="M63" s="135">
        <v>175</v>
      </c>
      <c r="N63" s="135">
        <v>157</v>
      </c>
      <c r="O63" s="135">
        <v>138</v>
      </c>
      <c r="P63" s="136">
        <f>SUM(M63:O63)</f>
        <v>470</v>
      </c>
      <c r="Q63" s="132">
        <f>L63*3</f>
        <v>108</v>
      </c>
      <c r="R63" s="137">
        <f>P63+Q63</f>
        <v>578</v>
      </c>
      <c r="S63" s="138">
        <f>IF(R63&gt;H63,1,0)</f>
        <v>1</v>
      </c>
    </row>
    <row r="64" spans="1:19" ht="15">
      <c r="A64" s="134" t="s">
        <v>116</v>
      </c>
      <c r="B64" s="132">
        <v>40</v>
      </c>
      <c r="C64" s="135">
        <v>139</v>
      </c>
      <c r="D64" s="135">
        <v>113</v>
      </c>
      <c r="E64" s="135">
        <v>149</v>
      </c>
      <c r="F64" s="136">
        <f>SUM(C64:E64)</f>
        <v>401</v>
      </c>
      <c r="G64" s="132">
        <f>B64*3</f>
        <v>120</v>
      </c>
      <c r="H64" s="137">
        <f>F64+G64</f>
        <v>521</v>
      </c>
      <c r="I64" s="138">
        <f>IF(H64&gt;R64,1,0)</f>
        <v>0</v>
      </c>
      <c r="J64"/>
      <c r="K64" s="134" t="s">
        <v>120</v>
      </c>
      <c r="L64" s="132">
        <v>10</v>
      </c>
      <c r="M64" s="135">
        <v>189</v>
      </c>
      <c r="N64" s="135">
        <v>202</v>
      </c>
      <c r="O64" s="135">
        <v>167</v>
      </c>
      <c r="P64" s="136">
        <f>SUM(M64:O64)</f>
        <v>558</v>
      </c>
      <c r="Q64" s="132">
        <f>L64*3</f>
        <v>30</v>
      </c>
      <c r="R64" s="137">
        <f>P64+Q64</f>
        <v>588</v>
      </c>
      <c r="S64" s="138">
        <f>IF(R64&gt;H64,1,0)</f>
        <v>1</v>
      </c>
    </row>
    <row r="65" spans="1:19" ht="15">
      <c r="A65" s="134" t="s">
        <v>117</v>
      </c>
      <c r="B65" s="132">
        <v>38</v>
      </c>
      <c r="C65" s="135">
        <v>138</v>
      </c>
      <c r="D65" s="135">
        <v>188</v>
      </c>
      <c r="E65" s="135">
        <v>150</v>
      </c>
      <c r="F65" s="139">
        <f>SUM(C65:E65)</f>
        <v>476</v>
      </c>
      <c r="G65" s="132">
        <f>B65*3</f>
        <v>114</v>
      </c>
      <c r="H65" s="140">
        <f>F65+G65</f>
        <v>590</v>
      </c>
      <c r="I65" s="138">
        <f>IF(H65&gt;R65,1,0)</f>
        <v>0</v>
      </c>
      <c r="J65"/>
      <c r="K65" s="134" t="s">
        <v>121</v>
      </c>
      <c r="L65" s="132">
        <v>5</v>
      </c>
      <c r="M65" s="135">
        <v>219</v>
      </c>
      <c r="N65" s="135">
        <v>257</v>
      </c>
      <c r="O65" s="135">
        <v>207</v>
      </c>
      <c r="P65" s="139">
        <f>SUM(M65:O65)</f>
        <v>683</v>
      </c>
      <c r="Q65" s="132">
        <f>L65*3</f>
        <v>15</v>
      </c>
      <c r="R65" s="140">
        <f>P65+Q65</f>
        <v>698</v>
      </c>
      <c r="S65" s="141">
        <f>IF(R65&gt;H65,1,0)</f>
        <v>1</v>
      </c>
    </row>
    <row r="66" spans="1:19" ht="15">
      <c r="A66" s="131"/>
      <c r="B66" s="142" t="s">
        <v>14</v>
      </c>
      <c r="C66" s="132">
        <f>SUM(C63:C65)</f>
        <v>380</v>
      </c>
      <c r="D66" s="132">
        <f>SUM(D63:D65)</f>
        <v>459</v>
      </c>
      <c r="E66" s="132">
        <f>SUM(E63:E65)</f>
        <v>456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583</v>
      </c>
      <c r="N66" s="132">
        <f>SUM(N63:N65)</f>
        <v>616</v>
      </c>
      <c r="O66" s="147">
        <f>SUM(O63:O65)</f>
        <v>512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128</v>
      </c>
      <c r="D67" s="132">
        <f>SUM(B63:B65)</f>
        <v>128</v>
      </c>
      <c r="E67" s="132">
        <f>SUM(B63:B65)</f>
        <v>128</v>
      </c>
      <c r="F67" s="149"/>
      <c r="G67" s="136">
        <f>SUM(F63:F65)</f>
        <v>1295</v>
      </c>
      <c r="H67" s="150"/>
      <c r="I67" s="151"/>
      <c r="J67"/>
      <c r="K67" s="131"/>
      <c r="L67" s="142" t="s">
        <v>15</v>
      </c>
      <c r="M67" s="132">
        <f>SUM(L63:L65)</f>
        <v>51</v>
      </c>
      <c r="N67" s="132">
        <f>SUM(L63:L65)</f>
        <v>51</v>
      </c>
      <c r="O67" s="147">
        <f>SUM(L63:L65)</f>
        <v>51</v>
      </c>
      <c r="P67" s="152"/>
      <c r="Q67" s="136">
        <f>SUM(P63:P65)</f>
        <v>1711</v>
      </c>
      <c r="R67" s="153"/>
      <c r="S67" s="151"/>
    </row>
    <row r="68" spans="1:19" ht="15">
      <c r="A68" s="131"/>
      <c r="B68" s="142" t="s">
        <v>16</v>
      </c>
      <c r="C68" s="154">
        <f>C67+C66</f>
        <v>508</v>
      </c>
      <c r="D68" s="154">
        <f>D67+D66</f>
        <v>587</v>
      </c>
      <c r="E68" s="154">
        <f>E67+E66</f>
        <v>584</v>
      </c>
      <c r="F68" s="149"/>
      <c r="G68" s="149" t="s">
        <v>0</v>
      </c>
      <c r="H68" s="155">
        <f>SUM(H63:H65)</f>
        <v>1679</v>
      </c>
      <c r="I68" s="156">
        <f>IF(H68&gt;R68,1,0)</f>
        <v>0</v>
      </c>
      <c r="J68"/>
      <c r="K68" s="131"/>
      <c r="L68" s="142" t="s">
        <v>16</v>
      </c>
      <c r="M68" s="154">
        <f>M67+M66</f>
        <v>634</v>
      </c>
      <c r="N68" s="154">
        <f>N67+N66</f>
        <v>667</v>
      </c>
      <c r="O68" s="154">
        <f>O67+O66</f>
        <v>563</v>
      </c>
      <c r="P68" s="157"/>
      <c r="Q68" s="149" t="s">
        <v>0</v>
      </c>
      <c r="R68" s="137">
        <f>SUM(R63:R65)</f>
        <v>1864</v>
      </c>
      <c r="S68" s="158">
        <f>IF(H68&lt;R68,1,0)</f>
        <v>1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2">IF(D68&gt;N68,3,0)</f>
        <v>0</v>
      </c>
      <c r="E69" s="159">
        <f t="shared" si="12"/>
        <v>3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3">IF(D68&lt;N68,3,0)</f>
        <v>3</v>
      </c>
      <c r="O69" s="159">
        <f t="shared" si="13"/>
        <v>0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0</v>
      </c>
      <c r="D70" s="162">
        <f>IF((D65+B65)&gt;(N65+L65),1,0)+IF((D64+B64)&gt;(N64+L64),1,0)+IF((D63+B63)&gt;(N63+L63),1,0)</f>
        <v>1</v>
      </c>
      <c r="E70" s="162">
        <f>IF((E65+B65)&gt;(O65+L65),1,0)+IF((E64+B64)&gt;(O64+L64),1,0)+IF((E63+B63)&gt;(O63+L63),1,0)</f>
        <v>2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3</v>
      </c>
      <c r="N70" s="162">
        <f>IF((D65+B65)&lt;(N65+L65),1,0)+IF((D64+B64)&lt;(N64+L64),1,0)+IF((D63+B63)&lt;(N63+L63),1,0)</f>
        <v>2</v>
      </c>
      <c r="O70" s="162">
        <f>IF((E65+B65)&lt;(O65+L65),1,0)+IF((E64+B64)&lt;(O64+L64),1,0)+IF((E63+B63)&lt;(O63+L63),1,0)</f>
        <v>1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0</v>
      </c>
      <c r="D71" s="163">
        <f>SUM(D69:D70)</f>
        <v>1</v>
      </c>
      <c r="E71" s="163">
        <f>SUM(E69:E70)</f>
        <v>5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6</v>
      </c>
      <c r="N71" s="163">
        <f t="shared" ref="N71:O71" si="14">SUM(N69:N70)</f>
        <v>5</v>
      </c>
      <c r="O71" s="163">
        <f t="shared" si="14"/>
        <v>1</v>
      </c>
      <c r="P71" s="166"/>
      <c r="Q71" s="164"/>
      <c r="R71" s="164"/>
      <c r="S71" s="165"/>
    </row>
  </sheetData>
  <sheetProtection password="C0BD" sheet="1" objects="1" scenarios="1"/>
  <mergeCells count="51">
    <mergeCell ref="A71:B71"/>
    <mergeCell ref="K71:L71"/>
    <mergeCell ref="S61:S62"/>
    <mergeCell ref="A69:B69"/>
    <mergeCell ref="K69:L69"/>
    <mergeCell ref="A70:B70"/>
    <mergeCell ref="K70:L70"/>
    <mergeCell ref="A57:B57"/>
    <mergeCell ref="K57:L57"/>
    <mergeCell ref="I61:I62"/>
    <mergeCell ref="M61:Q61"/>
    <mergeCell ref="C61:G61"/>
    <mergeCell ref="S47:S48"/>
    <mergeCell ref="A55:B55"/>
    <mergeCell ref="K55:L55"/>
    <mergeCell ref="A56:B56"/>
    <mergeCell ref="K56:L56"/>
    <mergeCell ref="A43:B43"/>
    <mergeCell ref="K43:L43"/>
    <mergeCell ref="I47:I48"/>
    <mergeCell ref="M47:Q47"/>
    <mergeCell ref="C47:G47"/>
    <mergeCell ref="M33:Q33"/>
    <mergeCell ref="S33:S34"/>
    <mergeCell ref="A41:B41"/>
    <mergeCell ref="K41:L41"/>
    <mergeCell ref="A42:B42"/>
    <mergeCell ref="K42:L42"/>
    <mergeCell ref="A29:B29"/>
    <mergeCell ref="K29:L29"/>
    <mergeCell ref="A30:B30"/>
    <mergeCell ref="K30:L30"/>
    <mergeCell ref="I33:I34"/>
    <mergeCell ref="C33:G33"/>
    <mergeCell ref="I20:I21"/>
    <mergeCell ref="M20:Q20"/>
    <mergeCell ref="S20:S21"/>
    <mergeCell ref="A28:B28"/>
    <mergeCell ref="K28:L28"/>
    <mergeCell ref="C20:G20"/>
    <mergeCell ref="A14:B14"/>
    <mergeCell ref="K14:L14"/>
    <mergeCell ref="A15:B15"/>
    <mergeCell ref="K15:L15"/>
    <mergeCell ref="A16:B16"/>
    <mergeCell ref="K16:L16"/>
    <mergeCell ref="G4:I4"/>
    <mergeCell ref="I6:I7"/>
    <mergeCell ref="M6:Q6"/>
    <mergeCell ref="S6:S7"/>
    <mergeCell ref="C6:G6"/>
  </mergeCells>
  <conditionalFormatting sqref="L8:L10 B8:B10 L22:L24 B22:B24 L35:L37 B35:B37 L49:L51 B49:B51 L63:L65 B63:B65">
    <cfRule type="cellIs" dxfId="23" priority="60" stopIfTrue="1" operator="greaterThanOrEqual">
      <formula>200</formula>
    </cfRule>
  </conditionalFormatting>
  <conditionalFormatting sqref="M8:O10 C8:E10 M22:O24 C22:E24 M35:O37 C35:E37 M49:O51 C49:E51 M63:O65 C63:E65">
    <cfRule type="cellIs" dxfId="22" priority="59" stopIfTrue="1" operator="greaterThanOrEqual">
      <formula>200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6.710937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6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204"/>
      <c r="C2" s="5"/>
      <c r="D2" s="204"/>
      <c r="E2" s="204"/>
      <c r="F2" s="204"/>
      <c r="G2" s="4"/>
      <c r="H2" s="204"/>
      <c r="I2" s="5"/>
      <c r="J2" s="204"/>
      <c r="K2" s="204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204"/>
      <c r="C3" s="5"/>
      <c r="D3" s="204"/>
      <c r="E3" s="204"/>
      <c r="F3" s="204"/>
      <c r="G3" s="4"/>
      <c r="H3" s="204"/>
      <c r="I3" s="5"/>
      <c r="J3" s="204"/>
      <c r="K3" s="204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215</v>
      </c>
      <c r="B4" s="204"/>
      <c r="C4" s="6"/>
      <c r="D4" s="204"/>
      <c r="E4" s="204"/>
      <c r="F4" s="204"/>
      <c r="G4" s="211" t="s">
        <v>214</v>
      </c>
      <c r="H4" s="211"/>
      <c r="I4" s="211"/>
      <c r="J4" s="204"/>
      <c r="K4" s="20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204"/>
      <c r="C5" s="6"/>
      <c r="D5" s="204"/>
      <c r="E5" s="204"/>
      <c r="F5" s="204"/>
      <c r="G5" s="4"/>
      <c r="H5" s="204"/>
      <c r="I5" s="6"/>
      <c r="J5" s="204"/>
      <c r="K5" s="204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91</v>
      </c>
      <c r="D6" s="214"/>
      <c r="E6" s="214"/>
      <c r="F6" s="214"/>
      <c r="G6" s="215"/>
      <c r="H6" s="130">
        <f>SUM(C16+D16+E16+I13+I10+I9+I8)</f>
        <v>7</v>
      </c>
      <c r="I6" s="212" t="s">
        <v>65</v>
      </c>
      <c r="J6"/>
      <c r="K6" s="128" t="s">
        <v>20</v>
      </c>
      <c r="L6" s="129" t="s">
        <v>64</v>
      </c>
      <c r="M6" s="213" t="s">
        <v>110</v>
      </c>
      <c r="N6" s="214"/>
      <c r="O6" s="214"/>
      <c r="P6" s="214"/>
      <c r="Q6" s="215"/>
      <c r="R6" s="130">
        <f>SUM(M16+N16+O16+S13+S10+S9+S8)</f>
        <v>15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203" t="s">
        <v>11</v>
      </c>
      <c r="G7" s="203" t="s">
        <v>12</v>
      </c>
      <c r="H7" s="203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203" t="s">
        <v>11</v>
      </c>
      <c r="Q7" s="203" t="s">
        <v>12</v>
      </c>
      <c r="R7" s="203" t="s">
        <v>13</v>
      </c>
      <c r="S7" s="212"/>
    </row>
    <row r="8" spans="1:21" ht="15">
      <c r="A8" s="134" t="s">
        <v>147</v>
      </c>
      <c r="B8" s="132">
        <v>41</v>
      </c>
      <c r="C8" s="135">
        <v>151</v>
      </c>
      <c r="D8" s="135">
        <v>167</v>
      </c>
      <c r="E8" s="135">
        <v>171</v>
      </c>
      <c r="F8" s="136">
        <f>SUM(C8:E8)</f>
        <v>489</v>
      </c>
      <c r="G8" s="132">
        <f>B8*3</f>
        <v>123</v>
      </c>
      <c r="H8" s="137">
        <f>F8+G8</f>
        <v>612</v>
      </c>
      <c r="I8" s="138">
        <f>IF(H8&gt;R8,1,0)</f>
        <v>1</v>
      </c>
      <c r="J8"/>
      <c r="K8" s="134" t="s">
        <v>113</v>
      </c>
      <c r="L8" s="132">
        <v>35</v>
      </c>
      <c r="M8" s="135">
        <v>166</v>
      </c>
      <c r="N8" s="135">
        <v>171</v>
      </c>
      <c r="O8" s="135">
        <v>156</v>
      </c>
      <c r="P8" s="136">
        <f>SUM(M8:O8)</f>
        <v>493</v>
      </c>
      <c r="Q8" s="132">
        <f>L8*3</f>
        <v>105</v>
      </c>
      <c r="R8" s="137">
        <f>P8+Q8</f>
        <v>598</v>
      </c>
      <c r="S8" s="138">
        <f>IF(R8&gt;H8,1,0)</f>
        <v>0</v>
      </c>
    </row>
    <row r="9" spans="1:21" ht="15">
      <c r="A9" s="134" t="s">
        <v>213</v>
      </c>
      <c r="B9" s="132">
        <v>30</v>
      </c>
      <c r="C9" s="135">
        <v>112</v>
      </c>
      <c r="D9" s="135">
        <v>163</v>
      </c>
      <c r="E9" s="135">
        <v>155</v>
      </c>
      <c r="F9" s="136">
        <f>SUM(C9:E9)</f>
        <v>430</v>
      </c>
      <c r="G9" s="132">
        <f>B9*3</f>
        <v>90</v>
      </c>
      <c r="H9" s="137">
        <f>F9+G9</f>
        <v>520</v>
      </c>
      <c r="I9" s="138">
        <f>IF(H9&gt;R9,1,0)</f>
        <v>0</v>
      </c>
      <c r="J9"/>
      <c r="K9" s="134" t="s">
        <v>112</v>
      </c>
      <c r="L9" s="132">
        <v>45</v>
      </c>
      <c r="M9" s="135">
        <v>118</v>
      </c>
      <c r="N9" s="135">
        <v>181</v>
      </c>
      <c r="O9" s="135">
        <v>167</v>
      </c>
      <c r="P9" s="136">
        <f>SUM(M9:O9)</f>
        <v>466</v>
      </c>
      <c r="Q9" s="132">
        <f>L9*3</f>
        <v>135</v>
      </c>
      <c r="R9" s="137">
        <f>P9+Q9</f>
        <v>601</v>
      </c>
      <c r="S9" s="138">
        <f>IF(R9&gt;H9,1,0)</f>
        <v>1</v>
      </c>
    </row>
    <row r="10" spans="1:21" ht="15">
      <c r="A10" s="134" t="s">
        <v>94</v>
      </c>
      <c r="B10" s="132">
        <v>30</v>
      </c>
      <c r="C10" s="135">
        <v>146</v>
      </c>
      <c r="D10" s="135">
        <v>173</v>
      </c>
      <c r="E10" s="135">
        <v>133</v>
      </c>
      <c r="F10" s="139">
        <f>SUM(C10:E10)</f>
        <v>452</v>
      </c>
      <c r="G10" s="132">
        <f>B10*3</f>
        <v>90</v>
      </c>
      <c r="H10" s="140">
        <f>F10+G10</f>
        <v>542</v>
      </c>
      <c r="I10" s="138">
        <f>IF(H10&gt;R10,1,0)</f>
        <v>0</v>
      </c>
      <c r="J10"/>
      <c r="K10" s="134" t="s">
        <v>145</v>
      </c>
      <c r="L10" s="132">
        <v>10</v>
      </c>
      <c r="M10" s="135">
        <v>232</v>
      </c>
      <c r="N10" s="135">
        <v>141</v>
      </c>
      <c r="O10" s="135">
        <v>174</v>
      </c>
      <c r="P10" s="139">
        <f>SUM(M10:O10)</f>
        <v>547</v>
      </c>
      <c r="Q10" s="132">
        <f>L10*3</f>
        <v>30</v>
      </c>
      <c r="R10" s="140">
        <f>P10+Q10</f>
        <v>577</v>
      </c>
      <c r="S10" s="141">
        <f>IF(R10&gt;H10,1,0)</f>
        <v>1</v>
      </c>
    </row>
    <row r="11" spans="1:21" ht="15">
      <c r="A11" s="131"/>
      <c r="B11" s="142" t="s">
        <v>14</v>
      </c>
      <c r="C11" s="132">
        <f>SUM(C8:C10)</f>
        <v>409</v>
      </c>
      <c r="D11" s="132">
        <f>SUM(D8:D10)</f>
        <v>503</v>
      </c>
      <c r="E11" s="132">
        <f>SUM(E8:E10)</f>
        <v>459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516</v>
      </c>
      <c r="N11" s="132">
        <f>SUM(N8:N10)</f>
        <v>493</v>
      </c>
      <c r="O11" s="147">
        <f>SUM(O8:O10)</f>
        <v>497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101</v>
      </c>
      <c r="D12" s="132">
        <f>SUM(B8:B10)</f>
        <v>101</v>
      </c>
      <c r="E12" s="132">
        <f>SUM(B8:B10)</f>
        <v>101</v>
      </c>
      <c r="F12" s="149"/>
      <c r="G12" s="136">
        <f>SUM(F8:F10)</f>
        <v>1371</v>
      </c>
      <c r="H12" s="150"/>
      <c r="I12" s="151"/>
      <c r="J12"/>
      <c r="K12" s="131"/>
      <c r="L12" s="142" t="s">
        <v>15</v>
      </c>
      <c r="M12" s="132">
        <f>SUM(L8:L10)</f>
        <v>90</v>
      </c>
      <c r="N12" s="132">
        <f>SUM(L8:L10)</f>
        <v>90</v>
      </c>
      <c r="O12" s="147">
        <f>SUM(L8:L10)</f>
        <v>90</v>
      </c>
      <c r="P12" s="152"/>
      <c r="Q12" s="136">
        <f>SUM(P8:P10)</f>
        <v>1506</v>
      </c>
      <c r="R12" s="153"/>
      <c r="S12" s="151"/>
    </row>
    <row r="13" spans="1:21" ht="15">
      <c r="A13" s="131"/>
      <c r="B13" s="142" t="s">
        <v>16</v>
      </c>
      <c r="C13" s="154">
        <f>C12+C11</f>
        <v>510</v>
      </c>
      <c r="D13" s="154">
        <f>D12+D11</f>
        <v>604</v>
      </c>
      <c r="E13" s="154">
        <f>E12+E11</f>
        <v>560</v>
      </c>
      <c r="F13" s="149"/>
      <c r="G13" s="149" t="s">
        <v>0</v>
      </c>
      <c r="H13" s="155">
        <f>SUM(H8:H10)</f>
        <v>1674</v>
      </c>
      <c r="I13" s="156">
        <f>IF(H13&gt;R13,1,0)</f>
        <v>0</v>
      </c>
      <c r="J13"/>
      <c r="K13" s="131"/>
      <c r="L13" s="142" t="s">
        <v>16</v>
      </c>
      <c r="M13" s="154">
        <f>M12+M11</f>
        <v>606</v>
      </c>
      <c r="N13" s="154">
        <f>N12+N11</f>
        <v>583</v>
      </c>
      <c r="O13" s="154">
        <f>O12+O11</f>
        <v>587</v>
      </c>
      <c r="P13" s="157"/>
      <c r="Q13" s="149" t="s">
        <v>0</v>
      </c>
      <c r="R13" s="137">
        <f>SUM(R8:R10)</f>
        <v>1776</v>
      </c>
      <c r="S13" s="158">
        <f>IF(H13&lt;R13,1,0)</f>
        <v>1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3</v>
      </c>
      <c r="E14" s="159">
        <f t="shared" si="0"/>
        <v>0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0</v>
      </c>
      <c r="O14" s="159">
        <f t="shared" si="1"/>
        <v>3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0</v>
      </c>
      <c r="D15" s="162">
        <f>IF((D10+B10)&gt;(N10+L10),1,0)+IF((D9+B9)&gt;(N9+L9),1,0)+IF((D8+B8)&gt;(N8+L8),1,0)</f>
        <v>2</v>
      </c>
      <c r="E15" s="162">
        <f>IF((E10+B10)&gt;(O10+L10),1,0)+IF((E9+B9)&gt;(O9+L9),1,0)+IF((E8+B8)&gt;(O8+L8),1,0)</f>
        <v>1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3</v>
      </c>
      <c r="N15" s="162">
        <f>IF((D10+B10)&lt;(N10+L10),1,0)+IF((D9+B9)&lt;(N9+L9),1,0)+IF((D8+B8)&lt;(N8+L8),1,0)</f>
        <v>1</v>
      </c>
      <c r="O15" s="162">
        <f>IF((E10+B10)&lt;(O10+L10),1,0)+IF((E9+B9)&lt;(O9+L9),1,0)+IF((E8+B8)&lt;(O8+L8),1,0)</f>
        <v>2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0</v>
      </c>
      <c r="D16" s="163">
        <f>SUM(D14:D15)</f>
        <v>5</v>
      </c>
      <c r="E16" s="163">
        <f>SUM(E14:E15)</f>
        <v>1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6</v>
      </c>
      <c r="N16" s="163">
        <f t="shared" ref="N16:O16" si="2">SUM(N14:N15)</f>
        <v>1</v>
      </c>
      <c r="O16" s="163">
        <f t="shared" si="2"/>
        <v>5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98</v>
      </c>
      <c r="D20" s="214"/>
      <c r="E20" s="214"/>
      <c r="F20" s="214"/>
      <c r="G20" s="215"/>
      <c r="H20" s="130">
        <f>SUM(C30+D30+E30+I27+I24+I23+I22)</f>
        <v>13</v>
      </c>
      <c r="I20" s="212" t="s">
        <v>65</v>
      </c>
      <c r="J20"/>
      <c r="K20" s="128" t="s">
        <v>24</v>
      </c>
      <c r="L20" s="129" t="s">
        <v>64</v>
      </c>
      <c r="M20" s="213" t="s">
        <v>118</v>
      </c>
      <c r="N20" s="214"/>
      <c r="O20" s="214"/>
      <c r="P20" s="214"/>
      <c r="Q20" s="215"/>
      <c r="R20" s="130">
        <f>SUM(M30+N30+O30+S27+S24+S23+S22)</f>
        <v>9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203" t="s">
        <v>11</v>
      </c>
      <c r="G21" s="203" t="s">
        <v>12</v>
      </c>
      <c r="H21" s="203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203" t="s">
        <v>11</v>
      </c>
      <c r="Q21" s="203" t="s">
        <v>12</v>
      </c>
      <c r="R21" s="203" t="s">
        <v>13</v>
      </c>
      <c r="S21" s="212"/>
    </row>
    <row r="22" spans="1:19" ht="15">
      <c r="A22" s="134" t="s">
        <v>181</v>
      </c>
      <c r="B22" s="132">
        <v>26</v>
      </c>
      <c r="C22" s="135">
        <v>144</v>
      </c>
      <c r="D22" s="135">
        <v>156</v>
      </c>
      <c r="E22" s="135">
        <v>172</v>
      </c>
      <c r="F22" s="136">
        <f>SUM(C22:E22)</f>
        <v>472</v>
      </c>
      <c r="G22" s="132">
        <f>B22*3</f>
        <v>78</v>
      </c>
      <c r="H22" s="137">
        <f>F22+G22</f>
        <v>550</v>
      </c>
      <c r="I22" s="138">
        <f>IF(H22&gt;R22,1,0)</f>
        <v>0</v>
      </c>
      <c r="J22"/>
      <c r="K22" s="134" t="s">
        <v>194</v>
      </c>
      <c r="L22" s="132">
        <v>19</v>
      </c>
      <c r="M22" s="135">
        <v>191</v>
      </c>
      <c r="N22" s="135">
        <v>159</v>
      </c>
      <c r="O22" s="135">
        <v>185</v>
      </c>
      <c r="P22" s="136">
        <f>SUM(M22:O22)</f>
        <v>535</v>
      </c>
      <c r="Q22" s="132">
        <f>L22*3</f>
        <v>57</v>
      </c>
      <c r="R22" s="137">
        <f>P22+Q22</f>
        <v>592</v>
      </c>
      <c r="S22" s="138">
        <f>IF(R22&gt;H22,1,0)</f>
        <v>1</v>
      </c>
    </row>
    <row r="23" spans="1:19" ht="15">
      <c r="A23" s="134" t="s">
        <v>100</v>
      </c>
      <c r="B23" s="132">
        <v>6</v>
      </c>
      <c r="C23" s="135">
        <v>215</v>
      </c>
      <c r="D23" s="135">
        <v>170</v>
      </c>
      <c r="E23" s="135">
        <v>246</v>
      </c>
      <c r="F23" s="136">
        <f>SUM(C23:E23)</f>
        <v>631</v>
      </c>
      <c r="G23" s="132">
        <f>B23*3</f>
        <v>18</v>
      </c>
      <c r="H23" s="137">
        <f>F23+G23</f>
        <v>649</v>
      </c>
      <c r="I23" s="138">
        <f>IF(H23&gt;R23,1,0)</f>
        <v>1</v>
      </c>
      <c r="J23"/>
      <c r="K23" s="134" t="s">
        <v>120</v>
      </c>
      <c r="L23" s="132">
        <v>10</v>
      </c>
      <c r="M23" s="135">
        <v>151</v>
      </c>
      <c r="N23" s="135">
        <v>181</v>
      </c>
      <c r="O23" s="135">
        <v>162</v>
      </c>
      <c r="P23" s="136">
        <f>SUM(M23:O23)</f>
        <v>494</v>
      </c>
      <c r="Q23" s="132">
        <f>L23*3</f>
        <v>30</v>
      </c>
      <c r="R23" s="137">
        <f>P23+Q23</f>
        <v>524</v>
      </c>
      <c r="S23" s="138">
        <f>IF(R23&gt;H23,1,0)</f>
        <v>0</v>
      </c>
    </row>
    <row r="24" spans="1:19" ht="15">
      <c r="A24" s="134" t="s">
        <v>216</v>
      </c>
      <c r="B24" s="132">
        <v>30</v>
      </c>
      <c r="C24" s="135">
        <v>156</v>
      </c>
      <c r="D24" s="135">
        <v>168</v>
      </c>
      <c r="E24" s="135">
        <v>158</v>
      </c>
      <c r="F24" s="139">
        <f>SUM(C24:E24)</f>
        <v>482</v>
      </c>
      <c r="G24" s="132">
        <f>B24*3</f>
        <v>90</v>
      </c>
      <c r="H24" s="140">
        <f>F24+G24</f>
        <v>572</v>
      </c>
      <c r="I24" s="138">
        <f>IF(H24&gt;R24,1,0)</f>
        <v>0</v>
      </c>
      <c r="J24"/>
      <c r="K24" s="134" t="s">
        <v>121</v>
      </c>
      <c r="L24" s="132">
        <v>5</v>
      </c>
      <c r="M24" s="135">
        <v>179</v>
      </c>
      <c r="N24" s="135">
        <v>188</v>
      </c>
      <c r="O24" s="135">
        <v>225</v>
      </c>
      <c r="P24" s="139">
        <f>SUM(M24:O24)</f>
        <v>592</v>
      </c>
      <c r="Q24" s="132">
        <f>L24*3</f>
        <v>15</v>
      </c>
      <c r="R24" s="140">
        <f>P24+Q24</f>
        <v>607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515</v>
      </c>
      <c r="D25" s="132">
        <f>SUM(D22:D24)</f>
        <v>494</v>
      </c>
      <c r="E25" s="132">
        <f>SUM(E22:E24)</f>
        <v>576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521</v>
      </c>
      <c r="N25" s="132">
        <f>SUM(N22:N24)</f>
        <v>528</v>
      </c>
      <c r="O25" s="147">
        <f>SUM(O22:O24)</f>
        <v>572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62</v>
      </c>
      <c r="D26" s="132">
        <f>SUM(B22:B24)</f>
        <v>62</v>
      </c>
      <c r="E26" s="132">
        <f>SUM(B22:B24)</f>
        <v>62</v>
      </c>
      <c r="F26" s="149"/>
      <c r="G26" s="136">
        <f>SUM(F22:F24)</f>
        <v>1585</v>
      </c>
      <c r="H26" s="150"/>
      <c r="I26" s="151"/>
      <c r="J26"/>
      <c r="K26" s="131"/>
      <c r="L26" s="142" t="s">
        <v>15</v>
      </c>
      <c r="M26" s="132">
        <f>SUM(L22:L24)</f>
        <v>34</v>
      </c>
      <c r="N26" s="132">
        <f>SUM(L22:L24)</f>
        <v>34</v>
      </c>
      <c r="O26" s="147">
        <f>SUM(L22:L24)</f>
        <v>34</v>
      </c>
      <c r="P26" s="152"/>
      <c r="Q26" s="136">
        <f>SUM(P22:P24)</f>
        <v>1621</v>
      </c>
      <c r="R26" s="153"/>
      <c r="S26" s="151"/>
    </row>
    <row r="27" spans="1:19" ht="15">
      <c r="A27" s="131"/>
      <c r="B27" s="142" t="s">
        <v>16</v>
      </c>
      <c r="C27" s="154">
        <f>C26+C25</f>
        <v>577</v>
      </c>
      <c r="D27" s="154">
        <f>D26+D25</f>
        <v>556</v>
      </c>
      <c r="E27" s="154">
        <f>E26+E25</f>
        <v>638</v>
      </c>
      <c r="F27" s="149"/>
      <c r="G27" s="149" t="s">
        <v>0</v>
      </c>
      <c r="H27" s="155">
        <f>SUM(H22:H24)</f>
        <v>1771</v>
      </c>
      <c r="I27" s="156">
        <f>IF(H27&gt;R27,1,0)</f>
        <v>1</v>
      </c>
      <c r="J27"/>
      <c r="K27" s="131"/>
      <c r="L27" s="142" t="s">
        <v>16</v>
      </c>
      <c r="M27" s="154">
        <f>M26+M25</f>
        <v>555</v>
      </c>
      <c r="N27" s="154">
        <f>N26+N25</f>
        <v>562</v>
      </c>
      <c r="O27" s="154">
        <f>O26+O25</f>
        <v>606</v>
      </c>
      <c r="P27" s="157"/>
      <c r="Q27" s="149" t="s">
        <v>0</v>
      </c>
      <c r="R27" s="137">
        <f>SUM(R22:R24)</f>
        <v>1723</v>
      </c>
      <c r="S27" s="158">
        <f>IF(H27&lt;R27,1,0)</f>
        <v>0</v>
      </c>
    </row>
    <row r="28" spans="1:19" ht="15">
      <c r="A28" s="216" t="s">
        <v>66</v>
      </c>
      <c r="B28" s="216"/>
      <c r="C28" s="159">
        <f>IF(C27&gt;M27,3,0)</f>
        <v>3</v>
      </c>
      <c r="D28" s="159">
        <f t="shared" ref="D28:E28" si="3">IF(D27&gt;N27,3,0)</f>
        <v>0</v>
      </c>
      <c r="E28" s="159">
        <f t="shared" si="3"/>
        <v>3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0</v>
      </c>
      <c r="N28" s="159">
        <f t="shared" ref="N28:O28" si="4">IF(D27&lt;N27,3,0)</f>
        <v>3</v>
      </c>
      <c r="O28" s="159">
        <f t="shared" si="4"/>
        <v>0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2</v>
      </c>
      <c r="D29" s="162">
        <f>IF((D24+B24)&gt;(N24+L24),1,0)+IF((D23+B23)&gt;(N23+L23),1,0)+IF((D22+B22)&gt;(N22+L22),1,0)</f>
        <v>2</v>
      </c>
      <c r="E29" s="162">
        <f>IF((E24+B24)&gt;(O24+L24),1,0)+IF((E23+B23)&gt;(O23+L23),1,0)+IF((E22+B22)&gt;(O22+L22),1,0)</f>
        <v>1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1</v>
      </c>
      <c r="N29" s="162">
        <f>IF((D24+B24)&lt;(N24+L24),1,0)+IF((D23+B23)&lt;(N23+L23),1,0)+IF((D22+B22)&lt;(N22+L22),1,0)</f>
        <v>1</v>
      </c>
      <c r="O29" s="162">
        <f>IF((E24+B24)&lt;(O24+L24),1,0)+IF((E23+B23)&lt;(O23+L23),1,0)+IF((E22+B22)&lt;(O22+L22),1,0)</f>
        <v>2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5</v>
      </c>
      <c r="D30" s="163">
        <f>SUM(D28:D29)</f>
        <v>2</v>
      </c>
      <c r="E30" s="163">
        <f>SUM(E28:E29)</f>
        <v>4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1</v>
      </c>
      <c r="N30" s="163">
        <f t="shared" ref="N30:O30" si="5">SUM(N28:N29)</f>
        <v>4</v>
      </c>
      <c r="O30" s="163">
        <f t="shared" si="5"/>
        <v>2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29" t="s">
        <v>64</v>
      </c>
      <c r="C33" s="213" t="s">
        <v>83</v>
      </c>
      <c r="D33" s="214"/>
      <c r="E33" s="214"/>
      <c r="F33" s="214"/>
      <c r="G33" s="215"/>
      <c r="H33" s="130">
        <f>SUM(C43+D43+E43+I40+I37+I36+I35)</f>
        <v>8</v>
      </c>
      <c r="I33" s="212" t="s">
        <v>65</v>
      </c>
      <c r="J33"/>
      <c r="K33" s="128" t="s">
        <v>28</v>
      </c>
      <c r="L33" s="129" t="s">
        <v>64</v>
      </c>
      <c r="M33" s="213" t="s">
        <v>102</v>
      </c>
      <c r="N33" s="214"/>
      <c r="O33" s="214"/>
      <c r="P33" s="214"/>
      <c r="Q33" s="215"/>
      <c r="R33" s="130">
        <f>SUM(M43+N43+O43+S40+S37+S36+S35)</f>
        <v>14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203" t="s">
        <v>11</v>
      </c>
      <c r="G34" s="203" t="s">
        <v>12</v>
      </c>
      <c r="H34" s="203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203" t="s">
        <v>11</v>
      </c>
      <c r="Q34" s="203" t="s">
        <v>12</v>
      </c>
      <c r="R34" s="203" t="s">
        <v>13</v>
      </c>
      <c r="S34" s="212"/>
    </row>
    <row r="35" spans="1:19" ht="15">
      <c r="A35" s="134" t="s">
        <v>86</v>
      </c>
      <c r="B35" s="132">
        <v>19</v>
      </c>
      <c r="C35" s="135">
        <v>178</v>
      </c>
      <c r="D35" s="135">
        <v>172</v>
      </c>
      <c r="E35" s="135">
        <v>166</v>
      </c>
      <c r="F35" s="136">
        <f>SUM(C35:E35)</f>
        <v>516</v>
      </c>
      <c r="G35" s="132">
        <f>B35*3</f>
        <v>57</v>
      </c>
      <c r="H35" s="137">
        <f>F35+G35</f>
        <v>573</v>
      </c>
      <c r="I35" s="138">
        <f>IF(H35&gt;R35,1,0)</f>
        <v>0</v>
      </c>
      <c r="J35"/>
      <c r="K35" s="134" t="s">
        <v>105</v>
      </c>
      <c r="L35" s="132">
        <v>5</v>
      </c>
      <c r="M35" s="135">
        <v>186</v>
      </c>
      <c r="N35" s="135">
        <v>215</v>
      </c>
      <c r="O35" s="135">
        <v>226</v>
      </c>
      <c r="P35" s="136">
        <f>SUM(M35:O35)</f>
        <v>627</v>
      </c>
      <c r="Q35" s="132">
        <f>L35*3</f>
        <v>15</v>
      </c>
      <c r="R35" s="137">
        <f>P35+Q35</f>
        <v>642</v>
      </c>
      <c r="S35" s="138">
        <f>IF(R35&gt;H35,1,0)</f>
        <v>1</v>
      </c>
    </row>
    <row r="36" spans="1:19" ht="15">
      <c r="A36" s="134" t="s">
        <v>85</v>
      </c>
      <c r="B36" s="132">
        <v>38</v>
      </c>
      <c r="C36" s="135">
        <v>113</v>
      </c>
      <c r="D36" s="135">
        <v>147</v>
      </c>
      <c r="E36" s="135">
        <v>174</v>
      </c>
      <c r="F36" s="136">
        <f>SUM(C36:E36)</f>
        <v>434</v>
      </c>
      <c r="G36" s="132">
        <f>B36*3</f>
        <v>114</v>
      </c>
      <c r="H36" s="137">
        <f>F36+G36</f>
        <v>548</v>
      </c>
      <c r="I36" s="138">
        <f>IF(H36&gt;R36,1,0)</f>
        <v>1</v>
      </c>
      <c r="J36"/>
      <c r="K36" s="134" t="s">
        <v>217</v>
      </c>
      <c r="L36" s="132">
        <v>0</v>
      </c>
      <c r="M36" s="135">
        <v>153</v>
      </c>
      <c r="N36" s="135">
        <v>153</v>
      </c>
      <c r="O36" s="135">
        <v>153</v>
      </c>
      <c r="P36" s="136">
        <f>SUM(M36:O36)</f>
        <v>459</v>
      </c>
      <c r="Q36" s="132">
        <f>L36*3</f>
        <v>0</v>
      </c>
      <c r="R36" s="137">
        <f>P36+Q36</f>
        <v>459</v>
      </c>
      <c r="S36" s="138">
        <f>IF(R36&gt;H36,1,0)</f>
        <v>0</v>
      </c>
    </row>
    <row r="37" spans="1:19" ht="15">
      <c r="A37" s="134" t="s">
        <v>84</v>
      </c>
      <c r="B37" s="132">
        <v>10</v>
      </c>
      <c r="C37" s="135">
        <v>157</v>
      </c>
      <c r="D37" s="135">
        <v>211</v>
      </c>
      <c r="E37" s="135">
        <v>174</v>
      </c>
      <c r="F37" s="139">
        <f>SUM(C37:E37)</f>
        <v>542</v>
      </c>
      <c r="G37" s="132">
        <f>B37*3</f>
        <v>30</v>
      </c>
      <c r="H37" s="140">
        <f>F37+G37</f>
        <v>572</v>
      </c>
      <c r="I37" s="138">
        <f>IF(H37&gt;R37,1,0)</f>
        <v>0</v>
      </c>
      <c r="J37"/>
      <c r="K37" s="134" t="s">
        <v>103</v>
      </c>
      <c r="L37" s="132">
        <v>15</v>
      </c>
      <c r="M37" s="135">
        <v>169</v>
      </c>
      <c r="N37" s="135">
        <v>198</v>
      </c>
      <c r="O37" s="135">
        <v>184</v>
      </c>
      <c r="P37" s="139">
        <f>SUM(M37:O37)</f>
        <v>551</v>
      </c>
      <c r="Q37" s="132">
        <f>L37*3</f>
        <v>45</v>
      </c>
      <c r="R37" s="140">
        <f>P37+Q37</f>
        <v>596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448</v>
      </c>
      <c r="D38" s="132">
        <f>SUM(D35:D37)</f>
        <v>530</v>
      </c>
      <c r="E38" s="132">
        <f>SUM(E35:E37)</f>
        <v>514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508</v>
      </c>
      <c r="N38" s="132">
        <f>SUM(N35:N37)</f>
        <v>566</v>
      </c>
      <c r="O38" s="147">
        <f>SUM(O35:O37)</f>
        <v>563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67</v>
      </c>
      <c r="D39" s="132">
        <f>SUM(B35:B37)</f>
        <v>67</v>
      </c>
      <c r="E39" s="132">
        <f>SUM(B35:B37)</f>
        <v>67</v>
      </c>
      <c r="F39" s="149"/>
      <c r="G39" s="136">
        <f>SUM(F35:F37)</f>
        <v>1492</v>
      </c>
      <c r="H39" s="150"/>
      <c r="I39" s="151"/>
      <c r="J39"/>
      <c r="K39" s="131"/>
      <c r="L39" s="142" t="s">
        <v>15</v>
      </c>
      <c r="M39" s="132">
        <f>SUM(L35:L37)</f>
        <v>20</v>
      </c>
      <c r="N39" s="132">
        <f>SUM(L35:L37)</f>
        <v>20</v>
      </c>
      <c r="O39" s="147">
        <f>SUM(L35:L37)</f>
        <v>20</v>
      </c>
      <c r="P39" s="152"/>
      <c r="Q39" s="136">
        <f>SUM(P35:P37)</f>
        <v>1637</v>
      </c>
      <c r="R39" s="153"/>
      <c r="S39" s="151"/>
    </row>
    <row r="40" spans="1:19" ht="15">
      <c r="A40" s="131"/>
      <c r="B40" s="142" t="s">
        <v>16</v>
      </c>
      <c r="C40" s="154">
        <f>C39+C38</f>
        <v>515</v>
      </c>
      <c r="D40" s="154">
        <f>D39+D38</f>
        <v>597</v>
      </c>
      <c r="E40" s="154">
        <f>E39+E38</f>
        <v>581</v>
      </c>
      <c r="F40" s="149"/>
      <c r="G40" s="149" t="s">
        <v>0</v>
      </c>
      <c r="H40" s="155">
        <f>SUM(H35:H37)</f>
        <v>1693</v>
      </c>
      <c r="I40" s="156">
        <f>IF(H40&gt;R40,1,0)</f>
        <v>0</v>
      </c>
      <c r="J40"/>
      <c r="K40" s="131"/>
      <c r="L40" s="142" t="s">
        <v>16</v>
      </c>
      <c r="M40" s="154">
        <f>M39+M38</f>
        <v>528</v>
      </c>
      <c r="N40" s="154">
        <f>N39+N38</f>
        <v>586</v>
      </c>
      <c r="O40" s="154">
        <f>O39+O38</f>
        <v>583</v>
      </c>
      <c r="P40" s="157"/>
      <c r="Q40" s="149" t="s">
        <v>0</v>
      </c>
      <c r="R40" s="137">
        <f>SUM(R35:R37)</f>
        <v>1697</v>
      </c>
      <c r="S40" s="158">
        <f>IF(H40&lt;R40,1,0)</f>
        <v>1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:E41" si="6">IF(D40&gt;N40,3,0)</f>
        <v>3</v>
      </c>
      <c r="E41" s="159">
        <f t="shared" si="6"/>
        <v>0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:O41" si="7">IF(D40&lt;N40,3,0)</f>
        <v>0</v>
      </c>
      <c r="O41" s="159">
        <f t="shared" si="7"/>
        <v>3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1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1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2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2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1</v>
      </c>
      <c r="D43" s="163">
        <f>SUM(D41:D42)</f>
        <v>5</v>
      </c>
      <c r="E43" s="163">
        <f>SUM(E41:E42)</f>
        <v>1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5</v>
      </c>
      <c r="N43" s="163">
        <f t="shared" ref="N43:O43" si="8">SUM(N41:N42)</f>
        <v>1</v>
      </c>
      <c r="O43" s="163">
        <f t="shared" si="8"/>
        <v>5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106</v>
      </c>
      <c r="D47" s="214"/>
      <c r="E47" s="214"/>
      <c r="F47" s="214"/>
      <c r="G47" s="215"/>
      <c r="H47" s="130">
        <f>SUM(C57+D57+E57+I54+I51+I50+I49)</f>
        <v>21</v>
      </c>
      <c r="I47" s="212" t="s">
        <v>65</v>
      </c>
      <c r="J47"/>
      <c r="K47" s="128" t="s">
        <v>32</v>
      </c>
      <c r="L47" s="129" t="s">
        <v>64</v>
      </c>
      <c r="M47" s="213" t="s">
        <v>114</v>
      </c>
      <c r="N47" s="214"/>
      <c r="O47" s="214"/>
      <c r="P47" s="214"/>
      <c r="Q47" s="215"/>
      <c r="R47" s="130">
        <f>SUM(M57+N57+O57+S54+S51+S50+S49)</f>
        <v>1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203" t="s">
        <v>11</v>
      </c>
      <c r="G48" s="203" t="s">
        <v>12</v>
      </c>
      <c r="H48" s="203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203" t="s">
        <v>11</v>
      </c>
      <c r="Q48" s="203" t="s">
        <v>12</v>
      </c>
      <c r="R48" s="203" t="s">
        <v>13</v>
      </c>
      <c r="S48" s="212"/>
    </row>
    <row r="49" spans="1:19" ht="15">
      <c r="A49" s="134" t="s">
        <v>107</v>
      </c>
      <c r="B49" s="132">
        <v>5</v>
      </c>
      <c r="C49" s="135">
        <v>254</v>
      </c>
      <c r="D49" s="135">
        <v>244</v>
      </c>
      <c r="E49" s="135">
        <v>222</v>
      </c>
      <c r="F49" s="136">
        <f>SUM(C49:E49)</f>
        <v>720</v>
      </c>
      <c r="G49" s="132">
        <f>B49*3</f>
        <v>15</v>
      </c>
      <c r="H49" s="137">
        <f>F49+G49</f>
        <v>735</v>
      </c>
      <c r="I49" s="138">
        <f>IF(H49&gt;R49,1,0)</f>
        <v>1</v>
      </c>
      <c r="J49"/>
      <c r="K49" s="134" t="s">
        <v>115</v>
      </c>
      <c r="L49" s="132">
        <v>43</v>
      </c>
      <c r="M49" s="135">
        <v>169</v>
      </c>
      <c r="N49" s="135">
        <v>180</v>
      </c>
      <c r="O49" s="135">
        <v>136</v>
      </c>
      <c r="P49" s="136">
        <f>SUM(M49:O49)</f>
        <v>485</v>
      </c>
      <c r="Q49" s="132">
        <f>L49*3</f>
        <v>129</v>
      </c>
      <c r="R49" s="137">
        <f>P49+Q49</f>
        <v>614</v>
      </c>
      <c r="S49" s="138">
        <f>IF(R49&gt;H49,1,0)</f>
        <v>0</v>
      </c>
    </row>
    <row r="50" spans="1:19" ht="15">
      <c r="A50" s="134" t="s">
        <v>108</v>
      </c>
      <c r="B50" s="132">
        <v>27</v>
      </c>
      <c r="C50" s="135">
        <v>189</v>
      </c>
      <c r="D50" s="135">
        <v>135</v>
      </c>
      <c r="E50" s="135">
        <v>169</v>
      </c>
      <c r="F50" s="136">
        <f>SUM(C50:E50)</f>
        <v>493</v>
      </c>
      <c r="G50" s="132">
        <f>B50*3</f>
        <v>81</v>
      </c>
      <c r="H50" s="137">
        <f>F50+G50</f>
        <v>574</v>
      </c>
      <c r="I50" s="138">
        <f>IF(H50&gt;R50,1,0)</f>
        <v>1</v>
      </c>
      <c r="J50"/>
      <c r="K50" s="134" t="s">
        <v>190</v>
      </c>
      <c r="L50" s="132">
        <v>0</v>
      </c>
      <c r="M50" s="135">
        <v>133</v>
      </c>
      <c r="N50" s="135">
        <v>133</v>
      </c>
      <c r="O50" s="135">
        <v>133</v>
      </c>
      <c r="P50" s="136">
        <f>SUM(M50:O50)</f>
        <v>399</v>
      </c>
      <c r="Q50" s="132">
        <f>L50*3</f>
        <v>0</v>
      </c>
      <c r="R50" s="137">
        <f>P50+Q50</f>
        <v>399</v>
      </c>
      <c r="S50" s="138">
        <f>IF(R50&gt;H50,1,0)</f>
        <v>0</v>
      </c>
    </row>
    <row r="51" spans="1:19" ht="15">
      <c r="A51" s="134" t="s">
        <v>109</v>
      </c>
      <c r="B51" s="132">
        <v>5</v>
      </c>
      <c r="C51" s="135">
        <v>183</v>
      </c>
      <c r="D51" s="135">
        <v>203</v>
      </c>
      <c r="E51" s="135">
        <v>201</v>
      </c>
      <c r="F51" s="139">
        <f>SUM(C51:E51)</f>
        <v>587</v>
      </c>
      <c r="G51" s="132">
        <f>B51*3</f>
        <v>15</v>
      </c>
      <c r="H51" s="140">
        <f>F51+G51</f>
        <v>602</v>
      </c>
      <c r="I51" s="138">
        <f>IF(H51&gt;R51,1,0)</f>
        <v>1</v>
      </c>
      <c r="J51"/>
      <c r="K51" s="134" t="s">
        <v>117</v>
      </c>
      <c r="L51" s="132">
        <v>36</v>
      </c>
      <c r="M51" s="135">
        <v>142</v>
      </c>
      <c r="N51" s="135">
        <v>155</v>
      </c>
      <c r="O51" s="135">
        <v>171</v>
      </c>
      <c r="P51" s="139">
        <f>SUM(M51:O51)</f>
        <v>468</v>
      </c>
      <c r="Q51" s="132">
        <f>L51*3</f>
        <v>108</v>
      </c>
      <c r="R51" s="140">
        <f>P51+Q51</f>
        <v>576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626</v>
      </c>
      <c r="D52" s="132">
        <f>SUM(D49:D51)</f>
        <v>582</v>
      </c>
      <c r="E52" s="132">
        <f>SUM(E49:E51)</f>
        <v>592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444</v>
      </c>
      <c r="N52" s="132">
        <f>SUM(N49:N51)</f>
        <v>468</v>
      </c>
      <c r="O52" s="147">
        <f>SUM(O49:O51)</f>
        <v>440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37</v>
      </c>
      <c r="D53" s="132">
        <f>SUM(B49:B51)</f>
        <v>37</v>
      </c>
      <c r="E53" s="132">
        <f>SUM(B49:B51)</f>
        <v>37</v>
      </c>
      <c r="F53" s="149"/>
      <c r="G53" s="136">
        <f>SUM(F49:F51)</f>
        <v>1800</v>
      </c>
      <c r="H53" s="150"/>
      <c r="I53" s="151"/>
      <c r="J53"/>
      <c r="K53" s="131"/>
      <c r="L53" s="142" t="s">
        <v>15</v>
      </c>
      <c r="M53" s="132">
        <f>SUM(L49:L51)</f>
        <v>79</v>
      </c>
      <c r="N53" s="132">
        <f>SUM(L49:L51)</f>
        <v>79</v>
      </c>
      <c r="O53" s="147">
        <f>SUM(L49:L51)</f>
        <v>79</v>
      </c>
      <c r="P53" s="152"/>
      <c r="Q53" s="136">
        <f>SUM(P49:P51)</f>
        <v>1352</v>
      </c>
      <c r="R53" s="153"/>
      <c r="S53" s="151"/>
    </row>
    <row r="54" spans="1:19" ht="15">
      <c r="A54" s="131"/>
      <c r="B54" s="142" t="s">
        <v>16</v>
      </c>
      <c r="C54" s="154">
        <f>C53+C52</f>
        <v>663</v>
      </c>
      <c r="D54" s="154">
        <f>D53+D52</f>
        <v>619</v>
      </c>
      <c r="E54" s="154">
        <f>E53+E52</f>
        <v>629</v>
      </c>
      <c r="F54" s="149"/>
      <c r="G54" s="149" t="s">
        <v>0</v>
      </c>
      <c r="H54" s="155">
        <f>SUM(H49:H51)</f>
        <v>1911</v>
      </c>
      <c r="I54" s="156">
        <f>IF(H54&gt;R54,1,0)</f>
        <v>1</v>
      </c>
      <c r="J54"/>
      <c r="K54" s="131"/>
      <c r="L54" s="142" t="s">
        <v>16</v>
      </c>
      <c r="M54" s="154">
        <f>M53+M52</f>
        <v>523</v>
      </c>
      <c r="N54" s="154">
        <f>N53+N52</f>
        <v>547</v>
      </c>
      <c r="O54" s="154">
        <f>O53+O52</f>
        <v>519</v>
      </c>
      <c r="P54" s="157"/>
      <c r="Q54" s="149" t="s">
        <v>0</v>
      </c>
      <c r="R54" s="137">
        <f>SUM(R49:R51)</f>
        <v>1589</v>
      </c>
      <c r="S54" s="158">
        <f>IF(H54&lt;R54,1,0)</f>
        <v>0</v>
      </c>
    </row>
    <row r="55" spans="1:19" ht="15">
      <c r="A55" s="216" t="s">
        <v>66</v>
      </c>
      <c r="B55" s="216"/>
      <c r="C55" s="159">
        <f>IF(C54&gt;M54,3,0)</f>
        <v>3</v>
      </c>
      <c r="D55" s="159">
        <f t="shared" ref="D55:E55" si="9">IF(D54&gt;N54,3,0)</f>
        <v>3</v>
      </c>
      <c r="E55" s="159">
        <f t="shared" si="9"/>
        <v>3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0</v>
      </c>
      <c r="N55" s="159">
        <f t="shared" ref="N55:O55" si="10">IF(D54&lt;N54,3,0)</f>
        <v>0</v>
      </c>
      <c r="O55" s="159">
        <f t="shared" si="10"/>
        <v>0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3</v>
      </c>
      <c r="D56" s="162">
        <f>IF((D51+B51)&gt;(N51+L51),1,0)+IF((D50+B50)&gt;(N50+L50),1,0)+IF((D49+B49)&gt;(N49+L49),1,0)</f>
        <v>3</v>
      </c>
      <c r="E56" s="162">
        <f>IF((E51+B51)&gt;(O51+L51),1,0)+IF((E50+B50)&gt;(O50+L50),1,0)+IF((E49+B49)&gt;(O49+L49),1,0)</f>
        <v>2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0</v>
      </c>
      <c r="N56" s="162">
        <f>IF((D51+B51)&lt;(N51+L51),1,0)+IF((D50+B50)&lt;(N50+L50),1,0)+IF((D49+B49)&lt;(N49+L49),1,0)</f>
        <v>0</v>
      </c>
      <c r="O56" s="162">
        <f>IF((E51+B51)&lt;(O51+L51),1,0)+IF((E50+B50)&lt;(O50+L50),1,0)+IF((E49+B49)&lt;(O49+L49),1,0)</f>
        <v>1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6</v>
      </c>
      <c r="D57" s="163">
        <f>SUM(D55:D56)</f>
        <v>6</v>
      </c>
      <c r="E57" s="163">
        <f>SUM(E55:E56)</f>
        <v>5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0</v>
      </c>
      <c r="N57" s="163">
        <f t="shared" ref="N57:O57" si="11">SUM(N55:N56)</f>
        <v>0</v>
      </c>
      <c r="O57" s="163">
        <f t="shared" si="11"/>
        <v>1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152</v>
      </c>
      <c r="D61" s="214"/>
      <c r="E61" s="214"/>
      <c r="F61" s="214"/>
      <c r="G61" s="215"/>
      <c r="H61" s="130">
        <f>SUM(C71+D71+E71+I68+I65+I64+I63)</f>
        <v>7</v>
      </c>
      <c r="I61" s="212" t="s">
        <v>65</v>
      </c>
      <c r="J61"/>
      <c r="K61" s="128" t="s">
        <v>156</v>
      </c>
      <c r="L61" s="129" t="s">
        <v>64</v>
      </c>
      <c r="M61" s="213" t="s">
        <v>144</v>
      </c>
      <c r="N61" s="214"/>
      <c r="O61" s="214"/>
      <c r="P61" s="214"/>
      <c r="Q61" s="215"/>
      <c r="R61" s="130">
        <f>SUM(M71+N71+O71+S68+S65+S64+S63)</f>
        <v>15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203" t="s">
        <v>11</v>
      </c>
      <c r="G62" s="203" t="s">
        <v>12</v>
      </c>
      <c r="H62" s="203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203" t="s">
        <v>11</v>
      </c>
      <c r="Q62" s="203" t="s">
        <v>12</v>
      </c>
      <c r="R62" s="203" t="s">
        <v>13</v>
      </c>
      <c r="S62" s="212"/>
    </row>
    <row r="63" spans="1:19" ht="15">
      <c r="A63" s="134" t="s">
        <v>150</v>
      </c>
      <c r="B63" s="132">
        <v>30</v>
      </c>
      <c r="C63" s="135">
        <v>176</v>
      </c>
      <c r="D63" s="135">
        <v>147</v>
      </c>
      <c r="E63" s="135">
        <v>138</v>
      </c>
      <c r="F63" s="136">
        <f>SUM(C63:E63)</f>
        <v>461</v>
      </c>
      <c r="G63" s="132">
        <f>B63*3</f>
        <v>90</v>
      </c>
      <c r="H63" s="137">
        <f>F63+G63</f>
        <v>551</v>
      </c>
      <c r="I63" s="138">
        <f>IF(H63&gt;R63,1,0)</f>
        <v>0</v>
      </c>
      <c r="J63"/>
      <c r="K63" s="134" t="s">
        <v>96</v>
      </c>
      <c r="L63" s="132">
        <v>25</v>
      </c>
      <c r="M63" s="135">
        <v>188</v>
      </c>
      <c r="N63" s="135">
        <v>176</v>
      </c>
      <c r="O63" s="135">
        <v>153</v>
      </c>
      <c r="P63" s="136">
        <f>SUM(M63:O63)</f>
        <v>517</v>
      </c>
      <c r="Q63" s="132">
        <f>L63*3</f>
        <v>75</v>
      </c>
      <c r="R63" s="137">
        <f>P63+Q63</f>
        <v>592</v>
      </c>
      <c r="S63" s="138">
        <f>IF(R63&gt;H63,1,0)</f>
        <v>1</v>
      </c>
    </row>
    <row r="64" spans="1:19" ht="15">
      <c r="A64" s="134" t="s">
        <v>155</v>
      </c>
      <c r="B64" s="132">
        <v>40</v>
      </c>
      <c r="C64" s="135">
        <v>135</v>
      </c>
      <c r="D64" s="135">
        <v>190</v>
      </c>
      <c r="E64" s="135">
        <v>146</v>
      </c>
      <c r="F64" s="136">
        <f>SUM(C64:E64)</f>
        <v>471</v>
      </c>
      <c r="G64" s="132">
        <f>B64*3</f>
        <v>120</v>
      </c>
      <c r="H64" s="137">
        <f>F64+G64</f>
        <v>591</v>
      </c>
      <c r="I64" s="138">
        <f>IF(H64&gt;R64,1,0)</f>
        <v>1</v>
      </c>
      <c r="J64"/>
      <c r="K64" s="134" t="s">
        <v>148</v>
      </c>
      <c r="L64" s="132">
        <v>24</v>
      </c>
      <c r="M64" s="135">
        <v>149</v>
      </c>
      <c r="N64" s="135">
        <v>161</v>
      </c>
      <c r="O64" s="135">
        <v>152</v>
      </c>
      <c r="P64" s="136">
        <f>SUM(M64:O64)</f>
        <v>462</v>
      </c>
      <c r="Q64" s="132">
        <f>L64*3</f>
        <v>72</v>
      </c>
      <c r="R64" s="137">
        <f>P64+Q64</f>
        <v>534</v>
      </c>
      <c r="S64" s="138">
        <f>IF(R64&gt;H64,1,0)</f>
        <v>0</v>
      </c>
    </row>
    <row r="65" spans="1:19" ht="15">
      <c r="A65" s="134" t="s">
        <v>218</v>
      </c>
      <c r="B65" s="132">
        <v>0</v>
      </c>
      <c r="C65" s="135">
        <v>174</v>
      </c>
      <c r="D65" s="135">
        <v>174</v>
      </c>
      <c r="E65" s="135">
        <v>174</v>
      </c>
      <c r="F65" s="139">
        <f>SUM(C65:E65)</f>
        <v>522</v>
      </c>
      <c r="G65" s="132">
        <f>B65*3</f>
        <v>0</v>
      </c>
      <c r="H65" s="140">
        <f>F65+G65</f>
        <v>522</v>
      </c>
      <c r="I65" s="138">
        <f>IF(H65&gt;R65,1,0)</f>
        <v>0</v>
      </c>
      <c r="J65"/>
      <c r="K65" s="134" t="s">
        <v>97</v>
      </c>
      <c r="L65" s="132">
        <v>5</v>
      </c>
      <c r="M65" s="135">
        <v>185</v>
      </c>
      <c r="N65" s="135">
        <v>171</v>
      </c>
      <c r="O65" s="135">
        <v>217</v>
      </c>
      <c r="P65" s="139">
        <f>SUM(M65:O65)</f>
        <v>573</v>
      </c>
      <c r="Q65" s="132">
        <f>L65*3</f>
        <v>15</v>
      </c>
      <c r="R65" s="140">
        <f>P65+Q65</f>
        <v>588</v>
      </c>
      <c r="S65" s="141">
        <f>IF(R65&gt;H65,1,0)</f>
        <v>1</v>
      </c>
    </row>
    <row r="66" spans="1:19" ht="15">
      <c r="A66" s="131"/>
      <c r="B66" s="142" t="s">
        <v>14</v>
      </c>
      <c r="C66" s="132">
        <f>SUM(C63:C65)</f>
        <v>485</v>
      </c>
      <c r="D66" s="132">
        <f>SUM(D63:D65)</f>
        <v>511</v>
      </c>
      <c r="E66" s="132">
        <f>SUM(E63:E65)</f>
        <v>458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522</v>
      </c>
      <c r="N66" s="132">
        <f>SUM(N63:N65)</f>
        <v>508</v>
      </c>
      <c r="O66" s="147">
        <f>SUM(O63:O65)</f>
        <v>522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70</v>
      </c>
      <c r="D67" s="132">
        <f>SUM(B63:B65)</f>
        <v>70</v>
      </c>
      <c r="E67" s="132">
        <f>SUM(B63:B65)</f>
        <v>70</v>
      </c>
      <c r="F67" s="149"/>
      <c r="G67" s="136">
        <f>SUM(F63:F65)</f>
        <v>1454</v>
      </c>
      <c r="H67" s="150"/>
      <c r="I67" s="151"/>
      <c r="J67"/>
      <c r="K67" s="131"/>
      <c r="L67" s="142" t="s">
        <v>15</v>
      </c>
      <c r="M67" s="132">
        <f>SUM(L63:L65)</f>
        <v>54</v>
      </c>
      <c r="N67" s="132">
        <f>SUM(L63:L65)</f>
        <v>54</v>
      </c>
      <c r="O67" s="147">
        <f>SUM(L63:L65)</f>
        <v>54</v>
      </c>
      <c r="P67" s="152"/>
      <c r="Q67" s="136">
        <f>SUM(P63:P65)</f>
        <v>1552</v>
      </c>
      <c r="R67" s="153"/>
      <c r="S67" s="151"/>
    </row>
    <row r="68" spans="1:19" ht="15">
      <c r="A68" s="131"/>
      <c r="B68" s="142" t="s">
        <v>16</v>
      </c>
      <c r="C68" s="154">
        <f>C67+C66</f>
        <v>555</v>
      </c>
      <c r="D68" s="154">
        <f>D67+D66</f>
        <v>581</v>
      </c>
      <c r="E68" s="154">
        <f>E67+E66</f>
        <v>528</v>
      </c>
      <c r="F68" s="149"/>
      <c r="G68" s="149" t="s">
        <v>0</v>
      </c>
      <c r="H68" s="155">
        <f>SUM(H63:H65)</f>
        <v>1664</v>
      </c>
      <c r="I68" s="156">
        <f>IF(H68&gt;R68,1,0)</f>
        <v>0</v>
      </c>
      <c r="J68"/>
      <c r="K68" s="131"/>
      <c r="L68" s="142" t="s">
        <v>16</v>
      </c>
      <c r="M68" s="154">
        <f>M67+M66</f>
        <v>576</v>
      </c>
      <c r="N68" s="154">
        <f>N67+N66</f>
        <v>562</v>
      </c>
      <c r="O68" s="154">
        <f>O67+O66</f>
        <v>576</v>
      </c>
      <c r="P68" s="157"/>
      <c r="Q68" s="149" t="s">
        <v>0</v>
      </c>
      <c r="R68" s="137">
        <f>SUM(R63:R65)</f>
        <v>1714</v>
      </c>
      <c r="S68" s="158">
        <f>IF(H68&lt;R68,1,0)</f>
        <v>1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2">IF(D68&gt;N68,3,0)</f>
        <v>3</v>
      </c>
      <c r="E69" s="159">
        <f t="shared" si="12"/>
        <v>0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3">IF(D68&lt;N68,3,0)</f>
        <v>0</v>
      </c>
      <c r="O69" s="159">
        <f t="shared" si="13"/>
        <v>3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1</v>
      </c>
      <c r="D70" s="162">
        <f>IF((D65+B65)&gt;(N65+L65),1,0)+IF((D64+B64)&gt;(N64+L64),1,0)+IF((D63+B63)&gt;(N63+L63),1,0)</f>
        <v>1</v>
      </c>
      <c r="E70" s="162">
        <f>IF((E65+B65)&gt;(O65+L65),1,0)+IF((E64+B64)&gt;(O64+L64),1,0)+IF((E63+B63)&gt;(O63+L63),1,0)</f>
        <v>1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2</v>
      </c>
      <c r="N70" s="162">
        <f>IF((D65+B65)&lt;(N65+L65),1,0)+IF((D64+B64)&lt;(N64+L64),1,0)+IF((D63+B63)&lt;(N63+L63),1,0)</f>
        <v>2</v>
      </c>
      <c r="O70" s="162">
        <f>IF((E65+B65)&lt;(O65+L65),1,0)+IF((E64+B64)&lt;(O64+L64),1,0)+IF((E63+B63)&lt;(O63+L63),1,0)</f>
        <v>2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1</v>
      </c>
      <c r="D71" s="163">
        <f>SUM(D69:D70)</f>
        <v>4</v>
      </c>
      <c r="E71" s="163">
        <f>SUM(E69:E70)</f>
        <v>1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5</v>
      </c>
      <c r="N71" s="163">
        <f t="shared" ref="N71:O71" si="14">SUM(N69:N70)</f>
        <v>2</v>
      </c>
      <c r="O71" s="163">
        <f t="shared" si="14"/>
        <v>5</v>
      </c>
      <c r="P71" s="166"/>
      <c r="Q71" s="164"/>
      <c r="R71" s="164"/>
      <c r="S71" s="165"/>
    </row>
  </sheetData>
  <sheetProtection password="C0BD" sheet="1" objects="1" scenarios="1"/>
  <mergeCells count="51">
    <mergeCell ref="A71:B71"/>
    <mergeCell ref="K71:L71"/>
    <mergeCell ref="M61:Q61"/>
    <mergeCell ref="S61:S62"/>
    <mergeCell ref="A69:B69"/>
    <mergeCell ref="K69:L69"/>
    <mergeCell ref="A70:B70"/>
    <mergeCell ref="K70:L70"/>
    <mergeCell ref="A56:B56"/>
    <mergeCell ref="K56:L56"/>
    <mergeCell ref="A57:B57"/>
    <mergeCell ref="K57:L57"/>
    <mergeCell ref="C61:G61"/>
    <mergeCell ref="I61:I62"/>
    <mergeCell ref="C47:G47"/>
    <mergeCell ref="I47:I48"/>
    <mergeCell ref="M47:Q47"/>
    <mergeCell ref="S47:S48"/>
    <mergeCell ref="A55:B55"/>
    <mergeCell ref="K55:L55"/>
    <mergeCell ref="A41:B41"/>
    <mergeCell ref="K41:L41"/>
    <mergeCell ref="A42:B42"/>
    <mergeCell ref="K42:L42"/>
    <mergeCell ref="A43:B43"/>
    <mergeCell ref="K43:L43"/>
    <mergeCell ref="A28:B28"/>
    <mergeCell ref="K28:L28"/>
    <mergeCell ref="A29:B29"/>
    <mergeCell ref="K29:L29"/>
    <mergeCell ref="A30:B30"/>
    <mergeCell ref="K30:L30"/>
    <mergeCell ref="C20:G20"/>
    <mergeCell ref="I20:I21"/>
    <mergeCell ref="S33:S34"/>
    <mergeCell ref="M20:Q20"/>
    <mergeCell ref="S20:S21"/>
    <mergeCell ref="C33:G33"/>
    <mergeCell ref="I33:I34"/>
    <mergeCell ref="M33:Q33"/>
    <mergeCell ref="A15:B15"/>
    <mergeCell ref="K15:L15"/>
    <mergeCell ref="A16:B16"/>
    <mergeCell ref="K16:L16"/>
    <mergeCell ref="A14:B14"/>
    <mergeCell ref="K14:L14"/>
    <mergeCell ref="G4:I4"/>
    <mergeCell ref="C6:G6"/>
    <mergeCell ref="I6:I7"/>
    <mergeCell ref="M6:Q6"/>
    <mergeCell ref="S6:S7"/>
  </mergeCells>
  <conditionalFormatting sqref="L8:L10 B8:B10 L22:L24 B22:B24 L49:L51 B49:B51 L63:L65 B63:B65 L35:L37 B35:B37">
    <cfRule type="cellIs" dxfId="5" priority="2" stopIfTrue="1" operator="greaterThanOrEqual">
      <formula>200</formula>
    </cfRule>
  </conditionalFormatting>
  <conditionalFormatting sqref="M8:O10 C8:E10 M22:O24 C22:E24 M49:O51 C49:E51 M63:O65 C63:E65 M35:O37 C35:E37">
    <cfRule type="cellIs" dxfId="4" priority="1" stopIfTrue="1" operator="greaterThanOrEqual">
      <formula>200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1"/>
  <sheetViews>
    <sheetView workbookViewId="0">
      <selection activeCell="A19" sqref="A1:XFD1048576"/>
    </sheetView>
  </sheetViews>
  <sheetFormatPr baseColWidth="10" defaultColWidth="11.42578125" defaultRowHeight="12.75"/>
  <cols>
    <col min="1" max="1" width="26.710937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6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206"/>
      <c r="C2" s="5"/>
      <c r="D2" s="206"/>
      <c r="E2" s="206"/>
      <c r="F2" s="206"/>
      <c r="G2" s="4"/>
      <c r="H2" s="206"/>
      <c r="I2" s="5"/>
      <c r="J2" s="206"/>
      <c r="K2" s="206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206"/>
      <c r="C3" s="5"/>
      <c r="D3" s="206"/>
      <c r="E3" s="206"/>
      <c r="F3" s="206"/>
      <c r="G3" s="4"/>
      <c r="H3" s="206"/>
      <c r="I3" s="5"/>
      <c r="J3" s="206"/>
      <c r="K3" s="206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219</v>
      </c>
      <c r="B4" s="206"/>
      <c r="C4" s="6"/>
      <c r="D4" s="206"/>
      <c r="E4" s="206"/>
      <c r="F4" s="206"/>
      <c r="G4" s="211" t="s">
        <v>220</v>
      </c>
      <c r="H4" s="211"/>
      <c r="I4" s="211"/>
      <c r="J4" s="206"/>
      <c r="K4" s="206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206"/>
      <c r="C5" s="6"/>
      <c r="D5" s="206"/>
      <c r="E5" s="206"/>
      <c r="F5" s="206"/>
      <c r="G5" s="4"/>
      <c r="H5" s="206"/>
      <c r="I5" s="6"/>
      <c r="J5" s="206"/>
      <c r="K5" s="206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144</v>
      </c>
      <c r="D6" s="214"/>
      <c r="E6" s="214"/>
      <c r="F6" s="214"/>
      <c r="G6" s="215"/>
      <c r="H6" s="130">
        <f>SUM(C16+D16+E16+I13+I10+I9+I8)</f>
        <v>15</v>
      </c>
      <c r="I6" s="212" t="s">
        <v>65</v>
      </c>
      <c r="J6"/>
      <c r="K6" s="128" t="s">
        <v>20</v>
      </c>
      <c r="L6" s="129" t="s">
        <v>64</v>
      </c>
      <c r="M6" s="213" t="s">
        <v>83</v>
      </c>
      <c r="N6" s="214"/>
      <c r="O6" s="214"/>
      <c r="P6" s="214"/>
      <c r="Q6" s="215"/>
      <c r="R6" s="130">
        <f>SUM(M16+N16+O16+S13+S10+S9+S8)</f>
        <v>7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207" t="s">
        <v>11</v>
      </c>
      <c r="G7" s="207" t="s">
        <v>12</v>
      </c>
      <c r="H7" s="207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207" t="s">
        <v>11</v>
      </c>
      <c r="Q7" s="207" t="s">
        <v>12</v>
      </c>
      <c r="R7" s="207" t="s">
        <v>13</v>
      </c>
      <c r="S7" s="212"/>
    </row>
    <row r="8" spans="1:21" ht="15">
      <c r="A8" s="134" t="s">
        <v>96</v>
      </c>
      <c r="B8" s="132">
        <v>25</v>
      </c>
      <c r="C8" s="135">
        <v>177</v>
      </c>
      <c r="D8" s="135">
        <v>144</v>
      </c>
      <c r="E8" s="135">
        <v>226</v>
      </c>
      <c r="F8" s="136">
        <f>SUM(C8:E8)</f>
        <v>547</v>
      </c>
      <c r="G8" s="132">
        <f>B8*3</f>
        <v>75</v>
      </c>
      <c r="H8" s="137">
        <f>F8+G8</f>
        <v>622</v>
      </c>
      <c r="I8" s="138">
        <f>IF(H8&gt;R8,1,0)</f>
        <v>1</v>
      </c>
      <c r="J8"/>
      <c r="K8" s="134" t="s">
        <v>84</v>
      </c>
      <c r="L8" s="132">
        <v>10</v>
      </c>
      <c r="M8" s="135">
        <v>220</v>
      </c>
      <c r="N8" s="135">
        <v>149</v>
      </c>
      <c r="O8" s="135">
        <v>173</v>
      </c>
      <c r="P8" s="136">
        <f>SUM(M8:O8)</f>
        <v>542</v>
      </c>
      <c r="Q8" s="132">
        <f>L8*3</f>
        <v>30</v>
      </c>
      <c r="R8" s="137">
        <f>P8+Q8</f>
        <v>572</v>
      </c>
      <c r="S8" s="138">
        <f>IF(R8&gt;H8,1,0)</f>
        <v>0</v>
      </c>
    </row>
    <row r="9" spans="1:21" ht="15">
      <c r="A9" s="134" t="s">
        <v>148</v>
      </c>
      <c r="B9" s="132">
        <v>25</v>
      </c>
      <c r="C9" s="135">
        <v>158</v>
      </c>
      <c r="D9" s="135">
        <v>157</v>
      </c>
      <c r="E9" s="135">
        <v>199</v>
      </c>
      <c r="F9" s="136">
        <f>SUM(C9:E9)</f>
        <v>514</v>
      </c>
      <c r="G9" s="132">
        <f>B9*3</f>
        <v>75</v>
      </c>
      <c r="H9" s="137">
        <f>F9+G9</f>
        <v>589</v>
      </c>
      <c r="I9" s="138">
        <f>IF(H9&gt;R9,1,0)</f>
        <v>1</v>
      </c>
      <c r="J9"/>
      <c r="K9" s="134" t="s">
        <v>85</v>
      </c>
      <c r="L9" s="132">
        <v>38</v>
      </c>
      <c r="M9" s="135">
        <v>125</v>
      </c>
      <c r="N9" s="135">
        <v>157</v>
      </c>
      <c r="O9" s="135">
        <v>131</v>
      </c>
      <c r="P9" s="136">
        <f>SUM(M9:O9)</f>
        <v>413</v>
      </c>
      <c r="Q9" s="132">
        <f>L9*3</f>
        <v>114</v>
      </c>
      <c r="R9" s="137">
        <f>P9+Q9</f>
        <v>527</v>
      </c>
      <c r="S9" s="138">
        <f>IF(R9&gt;H9,1,0)</f>
        <v>0</v>
      </c>
    </row>
    <row r="10" spans="1:21" ht="15">
      <c r="A10" s="134" t="s">
        <v>97</v>
      </c>
      <c r="B10" s="132">
        <v>5</v>
      </c>
      <c r="C10" s="135">
        <v>191</v>
      </c>
      <c r="D10" s="135">
        <v>202</v>
      </c>
      <c r="E10" s="135">
        <v>190</v>
      </c>
      <c r="F10" s="139">
        <f>SUM(C10:E10)</f>
        <v>583</v>
      </c>
      <c r="G10" s="132">
        <f>B10*3</f>
        <v>15</v>
      </c>
      <c r="H10" s="140">
        <f>F10+G10</f>
        <v>598</v>
      </c>
      <c r="I10" s="138">
        <f>IF(H10&gt;R10,1,0)</f>
        <v>1</v>
      </c>
      <c r="J10"/>
      <c r="K10" s="134" t="s">
        <v>213</v>
      </c>
      <c r="L10" s="132">
        <v>30</v>
      </c>
      <c r="M10" s="135">
        <v>178</v>
      </c>
      <c r="N10" s="135">
        <v>145</v>
      </c>
      <c r="O10" s="135">
        <v>179</v>
      </c>
      <c r="P10" s="139">
        <f>SUM(M10:O10)</f>
        <v>502</v>
      </c>
      <c r="Q10" s="132">
        <f>L10*3</f>
        <v>90</v>
      </c>
      <c r="R10" s="140">
        <f>P10+Q10</f>
        <v>592</v>
      </c>
      <c r="S10" s="141">
        <f>IF(R10&gt;H10,1,0)</f>
        <v>0</v>
      </c>
    </row>
    <row r="11" spans="1:21" ht="15">
      <c r="A11" s="131"/>
      <c r="B11" s="142" t="s">
        <v>14</v>
      </c>
      <c r="C11" s="132">
        <f>SUM(C8:C10)</f>
        <v>526</v>
      </c>
      <c r="D11" s="132">
        <f>SUM(D8:D10)</f>
        <v>503</v>
      </c>
      <c r="E11" s="132">
        <f>SUM(E8:E10)</f>
        <v>615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523</v>
      </c>
      <c r="N11" s="132">
        <f>SUM(N8:N10)</f>
        <v>451</v>
      </c>
      <c r="O11" s="147">
        <f>SUM(O8:O10)</f>
        <v>483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55</v>
      </c>
      <c r="D12" s="132">
        <f>SUM(B8:B10)</f>
        <v>55</v>
      </c>
      <c r="E12" s="132">
        <f>SUM(B8:B10)</f>
        <v>55</v>
      </c>
      <c r="F12" s="149"/>
      <c r="G12" s="136">
        <f>SUM(F8:F10)</f>
        <v>1644</v>
      </c>
      <c r="H12" s="150"/>
      <c r="I12" s="151"/>
      <c r="J12"/>
      <c r="K12" s="131"/>
      <c r="L12" s="142" t="s">
        <v>15</v>
      </c>
      <c r="M12" s="132">
        <f>SUM(L8:L10)</f>
        <v>78</v>
      </c>
      <c r="N12" s="132">
        <f>SUM(L8:L10)</f>
        <v>78</v>
      </c>
      <c r="O12" s="147">
        <f>SUM(L8:L10)</f>
        <v>78</v>
      </c>
      <c r="P12" s="152"/>
      <c r="Q12" s="136">
        <f>SUM(P8:P10)</f>
        <v>1457</v>
      </c>
      <c r="R12" s="153"/>
      <c r="S12" s="151"/>
    </row>
    <row r="13" spans="1:21" ht="15">
      <c r="A13" s="131"/>
      <c r="B13" s="142" t="s">
        <v>16</v>
      </c>
      <c r="C13" s="154">
        <f>C12+C11</f>
        <v>581</v>
      </c>
      <c r="D13" s="154">
        <f>D12+D11</f>
        <v>558</v>
      </c>
      <c r="E13" s="154">
        <f>E12+E11</f>
        <v>670</v>
      </c>
      <c r="F13" s="149"/>
      <c r="G13" s="149" t="s">
        <v>0</v>
      </c>
      <c r="H13" s="155">
        <f>SUM(H8:H10)</f>
        <v>1809</v>
      </c>
      <c r="I13" s="156">
        <f>IF(H13&gt;R13,1,0)</f>
        <v>1</v>
      </c>
      <c r="J13"/>
      <c r="K13" s="131"/>
      <c r="L13" s="142" t="s">
        <v>16</v>
      </c>
      <c r="M13" s="154">
        <f>M12+M11</f>
        <v>601</v>
      </c>
      <c r="N13" s="154">
        <f>N12+N11</f>
        <v>529</v>
      </c>
      <c r="O13" s="154">
        <f>O12+O11</f>
        <v>561</v>
      </c>
      <c r="P13" s="157"/>
      <c r="Q13" s="149" t="s">
        <v>0</v>
      </c>
      <c r="R13" s="137">
        <f>SUM(R8:R10)</f>
        <v>1691</v>
      </c>
      <c r="S13" s="158">
        <f>IF(H13&lt;R13,1,0)</f>
        <v>0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3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0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1</v>
      </c>
      <c r="D15" s="162">
        <f>IF((D10+B10)&gt;(N10+L10),1,0)+IF((D9+B9)&gt;(N9+L9),1,0)+IF((D8+B8)&gt;(N8+L8),1,0)</f>
        <v>2</v>
      </c>
      <c r="E15" s="162">
        <f>IF((E10+B10)&gt;(O10+L10),1,0)+IF((E9+B9)&gt;(O9+L9),1,0)+IF((E8+B8)&gt;(O8+L8),1,0)</f>
        <v>2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2</v>
      </c>
      <c r="N15" s="162">
        <f>IF((D10+B10)&lt;(N10+L10),1,0)+IF((D9+B9)&lt;(N9+L9),1,0)+IF((D8+B8)&lt;(N8+L8),1,0)</f>
        <v>1</v>
      </c>
      <c r="O15" s="162">
        <f>IF((E10+B10)&lt;(O10+L10),1,0)+IF((E9+B9)&lt;(O9+L9),1,0)+IF((E8+B8)&lt;(O8+L8),1,0)</f>
        <v>1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1</v>
      </c>
      <c r="D16" s="163">
        <f>SUM(D14:D15)</f>
        <v>5</v>
      </c>
      <c r="E16" s="163">
        <f>SUM(E14:E15)</f>
        <v>5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5</v>
      </c>
      <c r="N16" s="163">
        <f t="shared" ref="N16:O16" si="2">SUM(N14:N15)</f>
        <v>1</v>
      </c>
      <c r="O16" s="163">
        <f t="shared" si="2"/>
        <v>1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102</v>
      </c>
      <c r="D20" s="214"/>
      <c r="E20" s="214"/>
      <c r="F20" s="214"/>
      <c r="G20" s="215"/>
      <c r="H20" s="130">
        <f>SUM(C30+D30+E30+I27+I24+I23+I22)</f>
        <v>7</v>
      </c>
      <c r="I20" s="212" t="s">
        <v>65</v>
      </c>
      <c r="J20"/>
      <c r="K20" s="128" t="s">
        <v>24</v>
      </c>
      <c r="L20" s="129" t="s">
        <v>64</v>
      </c>
      <c r="M20" s="213" t="s">
        <v>91</v>
      </c>
      <c r="N20" s="214"/>
      <c r="O20" s="214"/>
      <c r="P20" s="214"/>
      <c r="Q20" s="215"/>
      <c r="R20" s="130">
        <f>SUM(M30+N30+O30+S27+S24+S23+S22)</f>
        <v>15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207" t="s">
        <v>11</v>
      </c>
      <c r="G21" s="207" t="s">
        <v>12</v>
      </c>
      <c r="H21" s="207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207" t="s">
        <v>11</v>
      </c>
      <c r="Q21" s="207" t="s">
        <v>12</v>
      </c>
      <c r="R21" s="207" t="s">
        <v>13</v>
      </c>
      <c r="S21" s="212"/>
    </row>
    <row r="22" spans="1:19" ht="15">
      <c r="A22" s="134" t="s">
        <v>167</v>
      </c>
      <c r="B22" s="132">
        <v>5</v>
      </c>
      <c r="C22" s="135">
        <v>177</v>
      </c>
      <c r="D22" s="135">
        <v>216</v>
      </c>
      <c r="E22" s="135">
        <v>158</v>
      </c>
      <c r="F22" s="136">
        <f>SUM(C22:E22)</f>
        <v>551</v>
      </c>
      <c r="G22" s="132">
        <f>B22*3</f>
        <v>15</v>
      </c>
      <c r="H22" s="137">
        <f>F22+G22</f>
        <v>566</v>
      </c>
      <c r="I22" s="138">
        <f>IF(H22&gt;R22,1,0)</f>
        <v>0</v>
      </c>
      <c r="J22"/>
      <c r="K22" s="134" t="s">
        <v>192</v>
      </c>
      <c r="L22" s="132">
        <v>22</v>
      </c>
      <c r="M22" s="135">
        <v>204</v>
      </c>
      <c r="N22" s="135">
        <v>161</v>
      </c>
      <c r="O22" s="135">
        <v>175</v>
      </c>
      <c r="P22" s="136">
        <f>SUM(M22:O22)</f>
        <v>540</v>
      </c>
      <c r="Q22" s="132">
        <f>L22*3</f>
        <v>66</v>
      </c>
      <c r="R22" s="137">
        <f>P22+Q22</f>
        <v>606</v>
      </c>
      <c r="S22" s="138">
        <f>IF(R22&gt;H22,1,0)</f>
        <v>1</v>
      </c>
    </row>
    <row r="23" spans="1:19" ht="15">
      <c r="A23" s="134" t="s">
        <v>103</v>
      </c>
      <c r="B23" s="132">
        <v>16</v>
      </c>
      <c r="C23" s="135">
        <v>152</v>
      </c>
      <c r="D23" s="135">
        <v>195</v>
      </c>
      <c r="E23" s="135">
        <v>169</v>
      </c>
      <c r="F23" s="136">
        <f>SUM(C23:E23)</f>
        <v>516</v>
      </c>
      <c r="G23" s="132">
        <f>B23*3</f>
        <v>48</v>
      </c>
      <c r="H23" s="137">
        <f>F23+G23</f>
        <v>564</v>
      </c>
      <c r="I23" s="138">
        <f>IF(H23&gt;R23,1,0)</f>
        <v>0</v>
      </c>
      <c r="J23"/>
      <c r="K23" s="134" t="s">
        <v>94</v>
      </c>
      <c r="L23" s="132">
        <v>30</v>
      </c>
      <c r="M23" s="135">
        <v>177</v>
      </c>
      <c r="N23" s="135">
        <v>197</v>
      </c>
      <c r="O23" s="135">
        <v>153</v>
      </c>
      <c r="P23" s="136">
        <f>SUM(M23:O23)</f>
        <v>527</v>
      </c>
      <c r="Q23" s="132">
        <f>L23*3</f>
        <v>90</v>
      </c>
      <c r="R23" s="137">
        <f>P23+Q23</f>
        <v>617</v>
      </c>
      <c r="S23" s="138">
        <f>IF(R23&gt;H23,1,0)</f>
        <v>1</v>
      </c>
    </row>
    <row r="24" spans="1:19" ht="15">
      <c r="A24" s="134" t="s">
        <v>105</v>
      </c>
      <c r="B24" s="132">
        <v>5</v>
      </c>
      <c r="C24" s="135">
        <v>175</v>
      </c>
      <c r="D24" s="135">
        <v>215</v>
      </c>
      <c r="E24" s="135">
        <v>195</v>
      </c>
      <c r="F24" s="139">
        <f>SUM(C24:E24)</f>
        <v>585</v>
      </c>
      <c r="G24" s="132">
        <f>B24*3</f>
        <v>15</v>
      </c>
      <c r="H24" s="140">
        <f>F24+G24</f>
        <v>600</v>
      </c>
      <c r="I24" s="138">
        <f>IF(H24&gt;R24,1,0)</f>
        <v>0</v>
      </c>
      <c r="J24"/>
      <c r="K24" s="134" t="s">
        <v>147</v>
      </c>
      <c r="L24" s="132">
        <v>40</v>
      </c>
      <c r="M24" s="135">
        <v>227</v>
      </c>
      <c r="N24" s="135">
        <v>139</v>
      </c>
      <c r="O24" s="135">
        <v>143</v>
      </c>
      <c r="P24" s="139">
        <f>SUM(M24:O24)</f>
        <v>509</v>
      </c>
      <c r="Q24" s="132">
        <f>L24*3</f>
        <v>120</v>
      </c>
      <c r="R24" s="140">
        <f>P24+Q24</f>
        <v>629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504</v>
      </c>
      <c r="D25" s="132">
        <f>SUM(D22:D24)</f>
        <v>626</v>
      </c>
      <c r="E25" s="132">
        <f>SUM(E22:E24)</f>
        <v>522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608</v>
      </c>
      <c r="N25" s="132">
        <f>SUM(N22:N24)</f>
        <v>497</v>
      </c>
      <c r="O25" s="147">
        <f>SUM(O22:O24)</f>
        <v>471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26</v>
      </c>
      <c r="D26" s="132">
        <f>SUM(B22:B24)</f>
        <v>26</v>
      </c>
      <c r="E26" s="132">
        <f>SUM(B22:B24)</f>
        <v>26</v>
      </c>
      <c r="F26" s="149"/>
      <c r="G26" s="136">
        <f>SUM(F22:F24)</f>
        <v>1652</v>
      </c>
      <c r="H26" s="150"/>
      <c r="I26" s="151"/>
      <c r="J26"/>
      <c r="K26" s="131"/>
      <c r="L26" s="142" t="s">
        <v>15</v>
      </c>
      <c r="M26" s="132">
        <f>SUM(L22:L24)</f>
        <v>92</v>
      </c>
      <c r="N26" s="132">
        <f>SUM(L22:L24)</f>
        <v>92</v>
      </c>
      <c r="O26" s="147">
        <f>SUM(L22:L24)</f>
        <v>92</v>
      </c>
      <c r="P26" s="152"/>
      <c r="Q26" s="136">
        <f>SUM(P22:P24)</f>
        <v>1576</v>
      </c>
      <c r="R26" s="153"/>
      <c r="S26" s="151"/>
    </row>
    <row r="27" spans="1:19" ht="15">
      <c r="A27" s="131"/>
      <c r="B27" s="142" t="s">
        <v>16</v>
      </c>
      <c r="C27" s="154">
        <f>C26+C25</f>
        <v>530</v>
      </c>
      <c r="D27" s="154">
        <f>D26+D25</f>
        <v>652</v>
      </c>
      <c r="E27" s="154">
        <f>E26+E25</f>
        <v>548</v>
      </c>
      <c r="F27" s="149"/>
      <c r="G27" s="149" t="s">
        <v>0</v>
      </c>
      <c r="H27" s="155">
        <f>SUM(H22:H24)</f>
        <v>1730</v>
      </c>
      <c r="I27" s="156">
        <f>IF(H27&gt;R27,1,0)</f>
        <v>0</v>
      </c>
      <c r="J27"/>
      <c r="K27" s="131"/>
      <c r="L27" s="142" t="s">
        <v>16</v>
      </c>
      <c r="M27" s="154">
        <f>M26+M25</f>
        <v>700</v>
      </c>
      <c r="N27" s="154">
        <f>N26+N25</f>
        <v>589</v>
      </c>
      <c r="O27" s="154">
        <f>O26+O25</f>
        <v>563</v>
      </c>
      <c r="P27" s="157"/>
      <c r="Q27" s="149" t="s">
        <v>0</v>
      </c>
      <c r="R27" s="137">
        <f>SUM(R22:R24)</f>
        <v>1852</v>
      </c>
      <c r="S27" s="158">
        <f>IF(H27&lt;R27,1,0)</f>
        <v>1</v>
      </c>
    </row>
    <row r="28" spans="1:19" ht="15">
      <c r="A28" s="216" t="s">
        <v>66</v>
      </c>
      <c r="B28" s="216"/>
      <c r="C28" s="159">
        <f>IF(C27&gt;M27,3,0)</f>
        <v>0</v>
      </c>
      <c r="D28" s="159">
        <f t="shared" ref="D28:E28" si="3">IF(D27&gt;N27,3,0)</f>
        <v>3</v>
      </c>
      <c r="E28" s="159">
        <f t="shared" si="3"/>
        <v>0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3</v>
      </c>
      <c r="N28" s="159">
        <f t="shared" ref="N28:O28" si="4">IF(D27&lt;N27,3,0)</f>
        <v>0</v>
      </c>
      <c r="O28" s="159">
        <f t="shared" si="4"/>
        <v>3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0</v>
      </c>
      <c r="D29" s="162">
        <f>IF((D24+B24)&gt;(N24+L24),1,0)+IF((D23+B23)&gt;(N23+L23),1,0)+IF((D22+B22)&gt;(N22+L22),1,0)</f>
        <v>2</v>
      </c>
      <c r="E29" s="162">
        <f>IF((E24+B24)&gt;(O24+L24),1,0)+IF((E23+B23)&gt;(O23+L23),1,0)+IF((E22+B22)&gt;(O22+L22),1,0)</f>
        <v>2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3</v>
      </c>
      <c r="N29" s="162">
        <f>IF((D24+B24)&lt;(N24+L24),1,0)+IF((D23+B23)&lt;(N23+L23),1,0)+IF((D22+B22)&lt;(N22+L22),1,0)</f>
        <v>1</v>
      </c>
      <c r="O29" s="162">
        <f>IF((E24+B24)&lt;(O24+L24),1,0)+IF((E23+B23)&lt;(O23+L23),1,0)+IF((E22+B22)&lt;(O22+L22),1,0)</f>
        <v>1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0</v>
      </c>
      <c r="D30" s="163">
        <f>SUM(D28:D29)</f>
        <v>5</v>
      </c>
      <c r="E30" s="163">
        <f>SUM(E28:E29)</f>
        <v>2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6</v>
      </c>
      <c r="N30" s="163">
        <f t="shared" ref="N30:O30" si="5">SUM(N28:N29)</f>
        <v>1</v>
      </c>
      <c r="O30" s="163">
        <f t="shared" si="5"/>
        <v>4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29" t="s">
        <v>64</v>
      </c>
      <c r="C33" s="213" t="s">
        <v>118</v>
      </c>
      <c r="D33" s="214"/>
      <c r="E33" s="214"/>
      <c r="F33" s="214"/>
      <c r="G33" s="215"/>
      <c r="H33" s="130">
        <f>SUM(C43+D43+E43+I40+I37+I36+I35)</f>
        <v>3</v>
      </c>
      <c r="I33" s="212" t="s">
        <v>65</v>
      </c>
      <c r="J33"/>
      <c r="K33" s="128" t="s">
        <v>28</v>
      </c>
      <c r="L33" s="129" t="s">
        <v>64</v>
      </c>
      <c r="M33" s="213" t="s">
        <v>106</v>
      </c>
      <c r="N33" s="214"/>
      <c r="O33" s="214"/>
      <c r="P33" s="214"/>
      <c r="Q33" s="215"/>
      <c r="R33" s="130">
        <f>SUM(M43+N43+O43+S40+S37+S36+S35)</f>
        <v>19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207" t="s">
        <v>11</v>
      </c>
      <c r="G34" s="207" t="s">
        <v>12</v>
      </c>
      <c r="H34" s="207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207" t="s">
        <v>11</v>
      </c>
      <c r="Q34" s="207" t="s">
        <v>12</v>
      </c>
      <c r="R34" s="207" t="s">
        <v>13</v>
      </c>
      <c r="S34" s="212"/>
    </row>
    <row r="35" spans="1:19" ht="15">
      <c r="A35" s="134" t="s">
        <v>119</v>
      </c>
      <c r="B35" s="132">
        <v>25</v>
      </c>
      <c r="C35" s="135">
        <v>165</v>
      </c>
      <c r="D35" s="135">
        <v>196</v>
      </c>
      <c r="E35" s="135">
        <v>191</v>
      </c>
      <c r="F35" s="136">
        <f>SUM(C35:E35)</f>
        <v>552</v>
      </c>
      <c r="G35" s="132">
        <f>B35*3</f>
        <v>75</v>
      </c>
      <c r="H35" s="137">
        <f>F35+G35</f>
        <v>627</v>
      </c>
      <c r="I35" s="138">
        <f>IF(H35&gt;R35,1,0)</f>
        <v>0</v>
      </c>
      <c r="J35"/>
      <c r="K35" s="134" t="s">
        <v>107</v>
      </c>
      <c r="L35" s="132">
        <v>5</v>
      </c>
      <c r="M35" s="135">
        <v>203</v>
      </c>
      <c r="N35" s="135">
        <v>214</v>
      </c>
      <c r="O35" s="135">
        <v>257</v>
      </c>
      <c r="P35" s="136">
        <f>SUM(M35:O35)</f>
        <v>674</v>
      </c>
      <c r="Q35" s="132">
        <f>L35*3</f>
        <v>15</v>
      </c>
      <c r="R35" s="137">
        <f>P35+Q35</f>
        <v>689</v>
      </c>
      <c r="S35" s="138">
        <f>IF(R35&gt;H35,1,0)</f>
        <v>1</v>
      </c>
    </row>
    <row r="36" spans="1:19" ht="15">
      <c r="A36" s="134" t="s">
        <v>120</v>
      </c>
      <c r="B36" s="132">
        <v>10</v>
      </c>
      <c r="C36" s="135">
        <v>170</v>
      </c>
      <c r="D36" s="135">
        <v>157</v>
      </c>
      <c r="E36" s="135">
        <v>180</v>
      </c>
      <c r="F36" s="136">
        <f>SUM(C36:E36)</f>
        <v>507</v>
      </c>
      <c r="G36" s="132">
        <f>B36*3</f>
        <v>30</v>
      </c>
      <c r="H36" s="137">
        <f>F36+G36</f>
        <v>537</v>
      </c>
      <c r="I36" s="138">
        <f>IF(H36&gt;R36,1,0)</f>
        <v>0</v>
      </c>
      <c r="J36"/>
      <c r="K36" s="134" t="s">
        <v>108</v>
      </c>
      <c r="L36" s="132">
        <v>28</v>
      </c>
      <c r="M36" s="135">
        <v>182</v>
      </c>
      <c r="N36" s="135">
        <v>136</v>
      </c>
      <c r="O36" s="135">
        <v>155</v>
      </c>
      <c r="P36" s="136">
        <f>SUM(M36:O36)</f>
        <v>473</v>
      </c>
      <c r="Q36" s="132">
        <f>L36*3</f>
        <v>84</v>
      </c>
      <c r="R36" s="137">
        <f>P36+Q36</f>
        <v>557</v>
      </c>
      <c r="S36" s="138">
        <f>IF(R36&gt;H36,1,0)</f>
        <v>1</v>
      </c>
    </row>
    <row r="37" spans="1:19" ht="15">
      <c r="A37" s="134" t="s">
        <v>211</v>
      </c>
      <c r="B37" s="132">
        <v>5</v>
      </c>
      <c r="C37" s="135">
        <v>177</v>
      </c>
      <c r="D37" s="135">
        <v>216</v>
      </c>
      <c r="E37" s="135">
        <v>179</v>
      </c>
      <c r="F37" s="139">
        <f>SUM(C37:E37)</f>
        <v>572</v>
      </c>
      <c r="G37" s="132">
        <f>B37*3</f>
        <v>15</v>
      </c>
      <c r="H37" s="140">
        <f>F37+G37</f>
        <v>587</v>
      </c>
      <c r="I37" s="138">
        <f>IF(H37&gt;R37,1,0)</f>
        <v>0</v>
      </c>
      <c r="J37"/>
      <c r="K37" s="134" t="s">
        <v>109</v>
      </c>
      <c r="L37" s="132">
        <v>5</v>
      </c>
      <c r="M37" s="135">
        <v>200</v>
      </c>
      <c r="N37" s="135">
        <v>223</v>
      </c>
      <c r="O37" s="135">
        <v>192</v>
      </c>
      <c r="P37" s="139">
        <f>SUM(M37:O37)</f>
        <v>615</v>
      </c>
      <c r="Q37" s="132">
        <f>L37*3</f>
        <v>15</v>
      </c>
      <c r="R37" s="140">
        <f>P37+Q37</f>
        <v>630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512</v>
      </c>
      <c r="D38" s="132">
        <f>SUM(D35:D37)</f>
        <v>569</v>
      </c>
      <c r="E38" s="132">
        <f>SUM(E35:E37)</f>
        <v>550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585</v>
      </c>
      <c r="N38" s="132">
        <f>SUM(N35:N37)</f>
        <v>573</v>
      </c>
      <c r="O38" s="147">
        <f>SUM(O35:O37)</f>
        <v>604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40</v>
      </c>
      <c r="D39" s="132">
        <f>SUM(B35:B37)</f>
        <v>40</v>
      </c>
      <c r="E39" s="132">
        <f>SUM(B35:B37)</f>
        <v>40</v>
      </c>
      <c r="F39" s="149"/>
      <c r="G39" s="136">
        <f>SUM(F35:F37)</f>
        <v>1631</v>
      </c>
      <c r="H39" s="150"/>
      <c r="I39" s="151"/>
      <c r="J39"/>
      <c r="K39" s="131"/>
      <c r="L39" s="142" t="s">
        <v>15</v>
      </c>
      <c r="M39" s="132">
        <f>SUM(L35:L37)</f>
        <v>38</v>
      </c>
      <c r="N39" s="132">
        <f>SUM(L35:L37)</f>
        <v>38</v>
      </c>
      <c r="O39" s="147">
        <f>SUM(L35:L37)</f>
        <v>38</v>
      </c>
      <c r="P39" s="152"/>
      <c r="Q39" s="136">
        <f>SUM(P35:P37)</f>
        <v>1762</v>
      </c>
      <c r="R39" s="153"/>
      <c r="S39" s="151"/>
    </row>
    <row r="40" spans="1:19" ht="15">
      <c r="A40" s="131"/>
      <c r="B40" s="142" t="s">
        <v>16</v>
      </c>
      <c r="C40" s="154">
        <f>C39+C38</f>
        <v>552</v>
      </c>
      <c r="D40" s="154">
        <f>D39+D38</f>
        <v>609</v>
      </c>
      <c r="E40" s="154">
        <f>E39+E38</f>
        <v>590</v>
      </c>
      <c r="F40" s="149"/>
      <c r="G40" s="149" t="s">
        <v>0</v>
      </c>
      <c r="H40" s="155">
        <f>SUM(H35:H37)</f>
        <v>1751</v>
      </c>
      <c r="I40" s="156">
        <f>IF(H40&gt;R40,1,0)</f>
        <v>0</v>
      </c>
      <c r="J40"/>
      <c r="K40" s="131"/>
      <c r="L40" s="142" t="s">
        <v>16</v>
      </c>
      <c r="M40" s="154">
        <f>M39+M38</f>
        <v>623</v>
      </c>
      <c r="N40" s="154">
        <f>N39+N38</f>
        <v>611</v>
      </c>
      <c r="O40" s="154">
        <f>O39+O38</f>
        <v>642</v>
      </c>
      <c r="P40" s="157"/>
      <c r="Q40" s="149" t="s">
        <v>0</v>
      </c>
      <c r="R40" s="137">
        <f>SUM(R35:R37)</f>
        <v>1876</v>
      </c>
      <c r="S40" s="158">
        <f>IF(H40&lt;R40,1,0)</f>
        <v>1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:E41" si="6">IF(D40&gt;N40,3,0)</f>
        <v>0</v>
      </c>
      <c r="E41" s="159">
        <f t="shared" si="6"/>
        <v>0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:O41" si="7">IF(D40&lt;N40,3,0)</f>
        <v>3</v>
      </c>
      <c r="O41" s="159">
        <f t="shared" si="7"/>
        <v>3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0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1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3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2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0</v>
      </c>
      <c r="D43" s="163">
        <f>SUM(D41:D42)</f>
        <v>2</v>
      </c>
      <c r="E43" s="163">
        <f>SUM(E41:E42)</f>
        <v>1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6</v>
      </c>
      <c r="N43" s="163">
        <f t="shared" ref="N43:O43" si="8">SUM(N41:N42)</f>
        <v>4</v>
      </c>
      <c r="O43" s="163">
        <f t="shared" si="8"/>
        <v>5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87</v>
      </c>
      <c r="D47" s="214"/>
      <c r="E47" s="214"/>
      <c r="F47" s="214"/>
      <c r="G47" s="215"/>
      <c r="H47" s="130">
        <f>SUM(C57+D57+E57+I54+I51+I50+I49)</f>
        <v>17</v>
      </c>
      <c r="I47" s="212" t="s">
        <v>65</v>
      </c>
      <c r="J47"/>
      <c r="K47" s="128" t="s">
        <v>32</v>
      </c>
      <c r="L47" s="129" t="s">
        <v>64</v>
      </c>
      <c r="M47" s="213" t="s">
        <v>152</v>
      </c>
      <c r="N47" s="214"/>
      <c r="O47" s="214"/>
      <c r="P47" s="214"/>
      <c r="Q47" s="215"/>
      <c r="R47" s="130">
        <f>SUM(M57+N57+O57+S54+S51+S50+S49)</f>
        <v>5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207" t="s">
        <v>11</v>
      </c>
      <c r="G48" s="207" t="s">
        <v>12</v>
      </c>
      <c r="H48" s="207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207" t="s">
        <v>11</v>
      </c>
      <c r="Q48" s="207" t="s">
        <v>12</v>
      </c>
      <c r="R48" s="207" t="s">
        <v>13</v>
      </c>
      <c r="S48" s="212"/>
    </row>
    <row r="49" spans="1:19" ht="15">
      <c r="A49" s="134" t="s">
        <v>179</v>
      </c>
      <c r="B49" s="132">
        <v>34</v>
      </c>
      <c r="C49" s="135">
        <v>151</v>
      </c>
      <c r="D49" s="135">
        <v>165</v>
      </c>
      <c r="E49" s="135">
        <v>162</v>
      </c>
      <c r="F49" s="136">
        <f>SUM(C49:E49)</f>
        <v>478</v>
      </c>
      <c r="G49" s="132">
        <f>B49*3</f>
        <v>102</v>
      </c>
      <c r="H49" s="137">
        <f>F49+G49</f>
        <v>580</v>
      </c>
      <c r="I49" s="138">
        <f>IF(H49&gt;R49,1,0)</f>
        <v>1</v>
      </c>
      <c r="J49"/>
      <c r="K49" s="134" t="s">
        <v>187</v>
      </c>
      <c r="L49" s="132">
        <v>22</v>
      </c>
      <c r="M49" s="135">
        <v>192</v>
      </c>
      <c r="N49" s="135">
        <v>166</v>
      </c>
      <c r="O49" s="135">
        <v>136</v>
      </c>
      <c r="P49" s="136">
        <f>SUM(M49:O49)</f>
        <v>494</v>
      </c>
      <c r="Q49" s="132">
        <f>L49*3</f>
        <v>66</v>
      </c>
      <c r="R49" s="137">
        <f>P49+Q49</f>
        <v>560</v>
      </c>
      <c r="S49" s="138">
        <f>IF(R49&gt;H49,1,0)</f>
        <v>0</v>
      </c>
    </row>
    <row r="50" spans="1:19" ht="15">
      <c r="A50" s="134" t="s">
        <v>180</v>
      </c>
      <c r="B50" s="132">
        <v>47</v>
      </c>
      <c r="C50" s="135">
        <v>146</v>
      </c>
      <c r="D50" s="135">
        <v>173</v>
      </c>
      <c r="E50" s="135">
        <v>179</v>
      </c>
      <c r="F50" s="136">
        <f>SUM(C50:E50)</f>
        <v>498</v>
      </c>
      <c r="G50" s="132">
        <f>B50*3</f>
        <v>141</v>
      </c>
      <c r="H50" s="137">
        <f>F50+G50</f>
        <v>639</v>
      </c>
      <c r="I50" s="138">
        <f>IF(H50&gt;R50,1,0)</f>
        <v>1</v>
      </c>
      <c r="J50"/>
      <c r="K50" s="134" t="s">
        <v>155</v>
      </c>
      <c r="L50" s="132">
        <v>40</v>
      </c>
      <c r="M50" s="135">
        <v>141</v>
      </c>
      <c r="N50" s="135">
        <v>147</v>
      </c>
      <c r="O50" s="135">
        <v>165</v>
      </c>
      <c r="P50" s="136">
        <f>SUM(M50:O50)</f>
        <v>453</v>
      </c>
      <c r="Q50" s="132">
        <f>L50*3</f>
        <v>120</v>
      </c>
      <c r="R50" s="137">
        <f>P50+Q50</f>
        <v>573</v>
      </c>
      <c r="S50" s="138">
        <f>IF(R50&gt;H50,1,0)</f>
        <v>0</v>
      </c>
    </row>
    <row r="51" spans="1:19" ht="15">
      <c r="A51" s="134" t="s">
        <v>90</v>
      </c>
      <c r="B51" s="132">
        <v>26</v>
      </c>
      <c r="C51" s="135">
        <v>144</v>
      </c>
      <c r="D51" s="135">
        <v>182</v>
      </c>
      <c r="E51" s="135">
        <v>177</v>
      </c>
      <c r="F51" s="139">
        <f>SUM(C51:E51)</f>
        <v>503</v>
      </c>
      <c r="G51" s="132">
        <f>B51*3</f>
        <v>78</v>
      </c>
      <c r="H51" s="140">
        <f>F51+G51</f>
        <v>581</v>
      </c>
      <c r="I51" s="138">
        <f>IF(H51&gt;R51,1,0)</f>
        <v>1</v>
      </c>
      <c r="J51"/>
      <c r="K51" s="134" t="s">
        <v>188</v>
      </c>
      <c r="L51" s="132">
        <v>10</v>
      </c>
      <c r="M51" s="135">
        <v>190</v>
      </c>
      <c r="N51" s="135">
        <v>126</v>
      </c>
      <c r="O51" s="135">
        <v>153</v>
      </c>
      <c r="P51" s="139">
        <f>SUM(M51:O51)</f>
        <v>469</v>
      </c>
      <c r="Q51" s="132">
        <f>L51*3</f>
        <v>30</v>
      </c>
      <c r="R51" s="140">
        <f>P51+Q51</f>
        <v>499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441</v>
      </c>
      <c r="D52" s="132">
        <f>SUM(D49:D51)</f>
        <v>520</v>
      </c>
      <c r="E52" s="132">
        <f>SUM(E49:E51)</f>
        <v>518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523</v>
      </c>
      <c r="N52" s="132">
        <f>SUM(N49:N51)</f>
        <v>439</v>
      </c>
      <c r="O52" s="147">
        <f>SUM(O49:O51)</f>
        <v>454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107</v>
      </c>
      <c r="D53" s="132">
        <f>SUM(B49:B51)</f>
        <v>107</v>
      </c>
      <c r="E53" s="132">
        <f>SUM(B49:B51)</f>
        <v>107</v>
      </c>
      <c r="F53" s="149"/>
      <c r="G53" s="136">
        <f>SUM(F49:F51)</f>
        <v>1479</v>
      </c>
      <c r="H53" s="150"/>
      <c r="I53" s="151"/>
      <c r="J53"/>
      <c r="K53" s="131"/>
      <c r="L53" s="142" t="s">
        <v>15</v>
      </c>
      <c r="M53" s="132">
        <f>SUM(L49:L51)</f>
        <v>72</v>
      </c>
      <c r="N53" s="132">
        <f>SUM(L49:L51)</f>
        <v>72</v>
      </c>
      <c r="O53" s="147">
        <f>SUM(L49:L51)</f>
        <v>72</v>
      </c>
      <c r="P53" s="152"/>
      <c r="Q53" s="136">
        <f>SUM(P49:P51)</f>
        <v>1416</v>
      </c>
      <c r="R53" s="153"/>
      <c r="S53" s="151"/>
    </row>
    <row r="54" spans="1:19" ht="15">
      <c r="A54" s="131"/>
      <c r="B54" s="142" t="s">
        <v>16</v>
      </c>
      <c r="C54" s="154">
        <f>C53+C52</f>
        <v>548</v>
      </c>
      <c r="D54" s="154">
        <f>D53+D52</f>
        <v>627</v>
      </c>
      <c r="E54" s="154">
        <f>E53+E52</f>
        <v>625</v>
      </c>
      <c r="F54" s="149"/>
      <c r="G54" s="149" t="s">
        <v>0</v>
      </c>
      <c r="H54" s="155">
        <f>SUM(H49:H51)</f>
        <v>1800</v>
      </c>
      <c r="I54" s="156">
        <f>IF(H54&gt;R54,1,0)</f>
        <v>1</v>
      </c>
      <c r="J54"/>
      <c r="K54" s="131"/>
      <c r="L54" s="142" t="s">
        <v>16</v>
      </c>
      <c r="M54" s="154">
        <f>M53+M52</f>
        <v>595</v>
      </c>
      <c r="N54" s="154">
        <f>N53+N52</f>
        <v>511</v>
      </c>
      <c r="O54" s="154">
        <f>O53+O52</f>
        <v>526</v>
      </c>
      <c r="P54" s="157"/>
      <c r="Q54" s="149" t="s">
        <v>0</v>
      </c>
      <c r="R54" s="137">
        <f>SUM(R49:R51)</f>
        <v>1632</v>
      </c>
      <c r="S54" s="158">
        <f>IF(H54&lt;R54,1,0)</f>
        <v>0</v>
      </c>
    </row>
    <row r="55" spans="1:19" ht="15">
      <c r="A55" s="216" t="s">
        <v>66</v>
      </c>
      <c r="B55" s="216"/>
      <c r="C55" s="159">
        <f>IF(C54&gt;M54,3,0)</f>
        <v>0</v>
      </c>
      <c r="D55" s="159">
        <f t="shared" ref="D55:E55" si="9">IF(D54&gt;N54,3,0)</f>
        <v>3</v>
      </c>
      <c r="E55" s="159">
        <f t="shared" si="9"/>
        <v>3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3</v>
      </c>
      <c r="N55" s="159">
        <f t="shared" ref="N55:O55" si="10">IF(D54&lt;N54,3,0)</f>
        <v>0</v>
      </c>
      <c r="O55" s="159">
        <f t="shared" si="10"/>
        <v>0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1</v>
      </c>
      <c r="D56" s="162">
        <f>IF((D51+B51)&gt;(N51+L51),1,0)+IF((D50+B50)&gt;(N50+L50),1,0)+IF((D49+B49)&gt;(N49+L49),1,0)</f>
        <v>3</v>
      </c>
      <c r="E56" s="162">
        <f>IF((E51+B51)&gt;(O51+L51),1,0)+IF((E50+B50)&gt;(O50+L50),1,0)+IF((E49+B49)&gt;(O49+L49),1,0)</f>
        <v>3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2</v>
      </c>
      <c r="N56" s="162">
        <f>IF((D51+B51)&lt;(N51+L51),1,0)+IF((D50+B50)&lt;(N50+L50),1,0)+IF((D49+B49)&lt;(N49+L49),1,0)</f>
        <v>0</v>
      </c>
      <c r="O56" s="162">
        <f>IF((E51+B51)&lt;(O51+L51),1,0)+IF((E50+B50)&lt;(O50+L50),1,0)+IF((E49+B49)&lt;(O49+L49),1,0)</f>
        <v>0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1</v>
      </c>
      <c r="D57" s="163">
        <f>SUM(D55:D56)</f>
        <v>6</v>
      </c>
      <c r="E57" s="163">
        <f>SUM(E55:E56)</f>
        <v>6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5</v>
      </c>
      <c r="N57" s="163">
        <f t="shared" ref="N57:O57" si="11">SUM(N55:N56)</f>
        <v>0</v>
      </c>
      <c r="O57" s="163">
        <f t="shared" si="11"/>
        <v>0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110</v>
      </c>
      <c r="D61" s="214"/>
      <c r="E61" s="214"/>
      <c r="F61" s="214"/>
      <c r="G61" s="215"/>
      <c r="H61" s="130">
        <f>SUM(C71+D71+E71+I68+I65+I64+I63)</f>
        <v>8</v>
      </c>
      <c r="I61" s="212" t="s">
        <v>65</v>
      </c>
      <c r="J61"/>
      <c r="K61" s="128" t="s">
        <v>156</v>
      </c>
      <c r="L61" s="129" t="s">
        <v>64</v>
      </c>
      <c r="M61" s="213" t="s">
        <v>98</v>
      </c>
      <c r="N61" s="214"/>
      <c r="O61" s="214"/>
      <c r="P61" s="214"/>
      <c r="Q61" s="215"/>
      <c r="R61" s="130">
        <f>SUM(M71+N71+O71+S68+S65+S64+S63)</f>
        <v>14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207" t="s">
        <v>11</v>
      </c>
      <c r="G62" s="207" t="s">
        <v>12</v>
      </c>
      <c r="H62" s="207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207" t="s">
        <v>11</v>
      </c>
      <c r="Q62" s="207" t="s">
        <v>12</v>
      </c>
      <c r="R62" s="207" t="s">
        <v>13</v>
      </c>
      <c r="S62" s="212"/>
    </row>
    <row r="63" spans="1:19" ht="15">
      <c r="A63" s="134" t="s">
        <v>113</v>
      </c>
      <c r="B63" s="132">
        <v>35</v>
      </c>
      <c r="C63" s="135">
        <v>125</v>
      </c>
      <c r="D63" s="135">
        <v>132</v>
      </c>
      <c r="E63" s="135">
        <v>153</v>
      </c>
      <c r="F63" s="136">
        <f>SUM(C63:E63)</f>
        <v>410</v>
      </c>
      <c r="G63" s="132">
        <f>B63*3</f>
        <v>105</v>
      </c>
      <c r="H63" s="137">
        <f>F63+G63</f>
        <v>515</v>
      </c>
      <c r="I63" s="138">
        <f>IF(H63&gt;R63,1,0)</f>
        <v>0</v>
      </c>
      <c r="J63"/>
      <c r="K63" s="134" t="s">
        <v>100</v>
      </c>
      <c r="L63" s="132">
        <v>5</v>
      </c>
      <c r="M63" s="135">
        <v>209</v>
      </c>
      <c r="N63" s="135">
        <v>201</v>
      </c>
      <c r="O63" s="135">
        <v>162</v>
      </c>
      <c r="P63" s="136">
        <f>SUM(M63:O63)</f>
        <v>572</v>
      </c>
      <c r="Q63" s="132">
        <f>L63*3</f>
        <v>15</v>
      </c>
      <c r="R63" s="137">
        <f>P63+Q63</f>
        <v>587</v>
      </c>
      <c r="S63" s="138">
        <f>IF(R63&gt;H63,1,0)</f>
        <v>1</v>
      </c>
    </row>
    <row r="64" spans="1:19" ht="15">
      <c r="A64" s="134" t="s">
        <v>112</v>
      </c>
      <c r="B64" s="132">
        <v>44</v>
      </c>
      <c r="C64" s="135">
        <v>143</v>
      </c>
      <c r="D64" s="135">
        <v>125</v>
      </c>
      <c r="E64" s="135">
        <v>143</v>
      </c>
      <c r="F64" s="136">
        <f>SUM(C64:E64)</f>
        <v>411</v>
      </c>
      <c r="G64" s="132">
        <f>B64*3</f>
        <v>132</v>
      </c>
      <c r="H64" s="137">
        <f>F64+G64</f>
        <v>543</v>
      </c>
      <c r="I64" s="138">
        <f>IF(H64&gt;R64,1,0)</f>
        <v>0</v>
      </c>
      <c r="J64"/>
      <c r="K64" s="134" t="s">
        <v>197</v>
      </c>
      <c r="L64" s="132">
        <v>48</v>
      </c>
      <c r="M64" s="135">
        <v>177</v>
      </c>
      <c r="N64" s="135">
        <v>172</v>
      </c>
      <c r="O64" s="135">
        <v>163</v>
      </c>
      <c r="P64" s="136">
        <f>SUM(M64:O64)</f>
        <v>512</v>
      </c>
      <c r="Q64" s="132">
        <f>L64*3</f>
        <v>144</v>
      </c>
      <c r="R64" s="137">
        <f>P64+Q64</f>
        <v>656</v>
      </c>
      <c r="S64" s="138">
        <f>IF(R64&gt;H64,1,0)</f>
        <v>1</v>
      </c>
    </row>
    <row r="65" spans="1:19" ht="15">
      <c r="A65" s="134" t="s">
        <v>145</v>
      </c>
      <c r="B65" s="132">
        <v>11</v>
      </c>
      <c r="C65" s="135">
        <v>215</v>
      </c>
      <c r="D65" s="135">
        <v>186</v>
      </c>
      <c r="E65" s="135">
        <v>178</v>
      </c>
      <c r="F65" s="139">
        <f>SUM(C65:E65)</f>
        <v>579</v>
      </c>
      <c r="G65" s="132">
        <f>B65*3</f>
        <v>33</v>
      </c>
      <c r="H65" s="140">
        <f>F65+G65</f>
        <v>612</v>
      </c>
      <c r="I65" s="138">
        <f>IF(H65&gt;R65,1,0)</f>
        <v>1</v>
      </c>
      <c r="J65"/>
      <c r="K65" s="134" t="s">
        <v>196</v>
      </c>
      <c r="L65" s="132">
        <v>0</v>
      </c>
      <c r="M65" s="135">
        <v>147</v>
      </c>
      <c r="N65" s="135">
        <v>147</v>
      </c>
      <c r="O65" s="135">
        <v>147</v>
      </c>
      <c r="P65" s="139">
        <f>SUM(M65:O65)</f>
        <v>441</v>
      </c>
      <c r="Q65" s="132">
        <f>L65*3</f>
        <v>0</v>
      </c>
      <c r="R65" s="140">
        <f>P65+Q65</f>
        <v>441</v>
      </c>
      <c r="S65" s="141">
        <f>IF(R65&gt;H65,1,0)</f>
        <v>0</v>
      </c>
    </row>
    <row r="66" spans="1:19" ht="15">
      <c r="A66" s="131"/>
      <c r="B66" s="142" t="s">
        <v>14</v>
      </c>
      <c r="C66" s="132">
        <f>SUM(C63:C65)</f>
        <v>483</v>
      </c>
      <c r="D66" s="132">
        <f>SUM(D63:D65)</f>
        <v>443</v>
      </c>
      <c r="E66" s="132">
        <f>SUM(E63:E65)</f>
        <v>474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533</v>
      </c>
      <c r="N66" s="132">
        <f>SUM(N63:N65)</f>
        <v>520</v>
      </c>
      <c r="O66" s="147">
        <f>SUM(O63:O65)</f>
        <v>472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90</v>
      </c>
      <c r="D67" s="132">
        <f>SUM(B63:B65)</f>
        <v>90</v>
      </c>
      <c r="E67" s="132">
        <f>SUM(B63:B65)</f>
        <v>90</v>
      </c>
      <c r="F67" s="149"/>
      <c r="G67" s="136">
        <f>SUM(F63:F65)</f>
        <v>1400</v>
      </c>
      <c r="H67" s="150"/>
      <c r="I67" s="151"/>
      <c r="J67"/>
      <c r="K67" s="131"/>
      <c r="L67" s="142" t="s">
        <v>15</v>
      </c>
      <c r="M67" s="132">
        <f>SUM(L63:L65)</f>
        <v>53</v>
      </c>
      <c r="N67" s="132">
        <f>SUM(L63:L65)</f>
        <v>53</v>
      </c>
      <c r="O67" s="147">
        <f>SUM(L63:L65)</f>
        <v>53</v>
      </c>
      <c r="P67" s="152"/>
      <c r="Q67" s="136">
        <f>SUM(P63:P65)</f>
        <v>1525</v>
      </c>
      <c r="R67" s="153"/>
      <c r="S67" s="151"/>
    </row>
    <row r="68" spans="1:19" ht="15">
      <c r="A68" s="131"/>
      <c r="B68" s="142" t="s">
        <v>16</v>
      </c>
      <c r="C68" s="154">
        <f>C67+C66</f>
        <v>573</v>
      </c>
      <c r="D68" s="154">
        <f>D67+D66</f>
        <v>533</v>
      </c>
      <c r="E68" s="154">
        <f>E67+E66</f>
        <v>564</v>
      </c>
      <c r="F68" s="149"/>
      <c r="G68" s="149" t="s">
        <v>0</v>
      </c>
      <c r="H68" s="155">
        <f>SUM(H63:H65)</f>
        <v>1670</v>
      </c>
      <c r="I68" s="156">
        <f>IF(H68&gt;R68,1,0)</f>
        <v>0</v>
      </c>
      <c r="J68"/>
      <c r="K68" s="131"/>
      <c r="L68" s="142" t="s">
        <v>16</v>
      </c>
      <c r="M68" s="154">
        <f>M67+M66</f>
        <v>586</v>
      </c>
      <c r="N68" s="154">
        <f>N67+N66</f>
        <v>573</v>
      </c>
      <c r="O68" s="154">
        <f>O67+O66</f>
        <v>525</v>
      </c>
      <c r="P68" s="157"/>
      <c r="Q68" s="149" t="s">
        <v>0</v>
      </c>
      <c r="R68" s="137">
        <f>SUM(R63:R65)</f>
        <v>1684</v>
      </c>
      <c r="S68" s="158">
        <f>IF(H68&lt;R68,1,0)</f>
        <v>1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2">IF(D68&gt;N68,3,0)</f>
        <v>0</v>
      </c>
      <c r="E69" s="159">
        <f t="shared" si="12"/>
        <v>3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3">IF(D68&lt;N68,3,0)</f>
        <v>3</v>
      </c>
      <c r="O69" s="159">
        <f t="shared" si="13"/>
        <v>0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1</v>
      </c>
      <c r="D70" s="162">
        <f>IF((D65+B65)&gt;(N65+L65),1,0)+IF((D64+B64)&gt;(N64+L64),1,0)+IF((D63+B63)&gt;(N63+L63),1,0)</f>
        <v>1</v>
      </c>
      <c r="E70" s="162">
        <f>IF((E65+B65)&gt;(O65+L65),1,0)+IF((E64+B64)&gt;(O64+L64),1,0)+IF((E63+B63)&gt;(O63+L63),1,0)</f>
        <v>2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2</v>
      </c>
      <c r="N70" s="162">
        <f>IF((D65+B65)&lt;(N65+L65),1,0)+IF((D64+B64)&lt;(N64+L64),1,0)+IF((D63+B63)&lt;(N63+L63),1,0)</f>
        <v>2</v>
      </c>
      <c r="O70" s="162">
        <f>IF((E65+B65)&lt;(O65+L65),1,0)+IF((E64+B64)&lt;(O64+L64),1,0)+IF((E63+B63)&lt;(O63+L63),1,0)</f>
        <v>1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1</v>
      </c>
      <c r="D71" s="163">
        <f>SUM(D69:D70)</f>
        <v>1</v>
      </c>
      <c r="E71" s="163">
        <f>SUM(E69:E70)</f>
        <v>5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5</v>
      </c>
      <c r="N71" s="163">
        <f t="shared" ref="N71:O71" si="14">SUM(N69:N70)</f>
        <v>5</v>
      </c>
      <c r="O71" s="163">
        <f t="shared" si="14"/>
        <v>1</v>
      </c>
      <c r="P71" s="166"/>
      <c r="Q71" s="164"/>
      <c r="R71" s="164"/>
      <c r="S71" s="165"/>
    </row>
  </sheetData>
  <sheetProtection password="C0BD" sheet="1" objects="1" scenarios="1"/>
  <mergeCells count="51"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A14:B14"/>
    <mergeCell ref="K14:L14"/>
    <mergeCell ref="C20:G20"/>
    <mergeCell ref="I20:I21"/>
    <mergeCell ref="S33:S34"/>
    <mergeCell ref="M20:Q20"/>
    <mergeCell ref="S20:S21"/>
    <mergeCell ref="C33:G33"/>
    <mergeCell ref="I33:I34"/>
    <mergeCell ref="M33:Q33"/>
    <mergeCell ref="A28:B28"/>
    <mergeCell ref="K28:L28"/>
    <mergeCell ref="A29:B29"/>
    <mergeCell ref="K29:L29"/>
    <mergeCell ref="A30:B30"/>
    <mergeCell ref="K30:L30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49:L51 B49:B51 L63:L65 B63:B65 L35:L37 B35:B37">
    <cfRule type="cellIs" dxfId="3" priority="2" stopIfTrue="1" operator="greaterThanOrEqual">
      <formula>200</formula>
    </cfRule>
  </conditionalFormatting>
  <conditionalFormatting sqref="M8:O10 C8:E10 M22:O24 C22:E24 M49:O51 C49:E51 M63:O65 C63:E65 M35:O37 C35:E37">
    <cfRule type="cellIs" dxfId="2" priority="1" stopIfTrue="1" operator="greaterThanOrEqual">
      <formula>200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/>
  </sheetViews>
  <sheetFormatPr baseColWidth="10" defaultColWidth="11.42578125" defaultRowHeight="12.75"/>
  <cols>
    <col min="1" max="1" width="26.710937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6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209"/>
      <c r="C2" s="5"/>
      <c r="D2" s="209"/>
      <c r="E2" s="209"/>
      <c r="F2" s="209"/>
      <c r="G2" s="4"/>
      <c r="H2" s="209"/>
      <c r="I2" s="5"/>
      <c r="J2" s="209"/>
      <c r="K2" s="209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209"/>
      <c r="C3" s="5"/>
      <c r="D3" s="209"/>
      <c r="E3" s="209"/>
      <c r="F3" s="209"/>
      <c r="G3" s="4"/>
      <c r="H3" s="209"/>
      <c r="I3" s="5"/>
      <c r="J3" s="209"/>
      <c r="K3" s="209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221</v>
      </c>
      <c r="B4" s="209"/>
      <c r="C4" s="6"/>
      <c r="D4" s="209"/>
      <c r="E4" s="209"/>
      <c r="F4" s="209"/>
      <c r="G4" s="211" t="s">
        <v>222</v>
      </c>
      <c r="H4" s="211"/>
      <c r="I4" s="211"/>
      <c r="J4" s="209"/>
      <c r="K4" s="209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209"/>
      <c r="C5" s="6"/>
      <c r="D5" s="209"/>
      <c r="E5" s="209"/>
      <c r="F5" s="209"/>
      <c r="G5" s="4"/>
      <c r="H5" s="209"/>
      <c r="I5" s="6"/>
      <c r="J5" s="209"/>
      <c r="K5" s="209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110</v>
      </c>
      <c r="D6" s="214"/>
      <c r="E6" s="214"/>
      <c r="F6" s="214"/>
      <c r="G6" s="215"/>
      <c r="H6" s="130">
        <f>SUM(C16+D16+E16+I13+I10+I9+I8)</f>
        <v>15</v>
      </c>
      <c r="I6" s="212" t="s">
        <v>65</v>
      </c>
      <c r="J6"/>
      <c r="K6" s="128" t="s">
        <v>20</v>
      </c>
      <c r="L6" s="129" t="s">
        <v>64</v>
      </c>
      <c r="M6" s="213" t="s">
        <v>87</v>
      </c>
      <c r="N6" s="214"/>
      <c r="O6" s="214"/>
      <c r="P6" s="214"/>
      <c r="Q6" s="215"/>
      <c r="R6" s="130">
        <f>SUM(M16+N16+O16+S13+S10+S9+S8)</f>
        <v>7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210" t="s">
        <v>11</v>
      </c>
      <c r="G7" s="210" t="s">
        <v>12</v>
      </c>
      <c r="H7" s="210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210" t="s">
        <v>11</v>
      </c>
      <c r="Q7" s="210" t="s">
        <v>12</v>
      </c>
      <c r="R7" s="210" t="s">
        <v>13</v>
      </c>
      <c r="S7" s="212"/>
    </row>
    <row r="8" spans="1:21" ht="15">
      <c r="A8" s="134" t="s">
        <v>113</v>
      </c>
      <c r="B8" s="132">
        <v>36</v>
      </c>
      <c r="C8" s="135">
        <v>163</v>
      </c>
      <c r="D8" s="135">
        <v>169</v>
      </c>
      <c r="E8" s="135">
        <v>169</v>
      </c>
      <c r="F8" s="136">
        <f>SUM(C8:E8)</f>
        <v>501</v>
      </c>
      <c r="G8" s="132">
        <f>B8*3</f>
        <v>108</v>
      </c>
      <c r="H8" s="137">
        <f>F8+G8</f>
        <v>609</v>
      </c>
      <c r="I8" s="138">
        <f>IF(H8&gt;R8,1,0)</f>
        <v>0</v>
      </c>
      <c r="J8"/>
      <c r="K8" s="134" t="s">
        <v>180</v>
      </c>
      <c r="L8" s="132">
        <v>39</v>
      </c>
      <c r="M8" s="135">
        <v>175</v>
      </c>
      <c r="N8" s="135">
        <v>187</v>
      </c>
      <c r="O8" s="135">
        <v>146</v>
      </c>
      <c r="P8" s="136">
        <f>SUM(M8:O8)</f>
        <v>508</v>
      </c>
      <c r="Q8" s="132">
        <f>L8*3</f>
        <v>117</v>
      </c>
      <c r="R8" s="137">
        <f>P8+Q8</f>
        <v>625</v>
      </c>
      <c r="S8" s="138">
        <f>IF(R8&gt;H8,1,0)</f>
        <v>1</v>
      </c>
    </row>
    <row r="9" spans="1:21" ht="15">
      <c r="A9" s="134" t="s">
        <v>112</v>
      </c>
      <c r="B9" s="132">
        <v>45</v>
      </c>
      <c r="C9" s="135">
        <v>129</v>
      </c>
      <c r="D9" s="135">
        <v>137</v>
      </c>
      <c r="E9" s="135">
        <v>152</v>
      </c>
      <c r="F9" s="136">
        <f>SUM(C9:E9)</f>
        <v>418</v>
      </c>
      <c r="G9" s="132">
        <f>B9*3</f>
        <v>135</v>
      </c>
      <c r="H9" s="137">
        <f>F9+G9</f>
        <v>553</v>
      </c>
      <c r="I9" s="138">
        <f>IF(H9&gt;R9,1,0)</f>
        <v>1</v>
      </c>
      <c r="J9"/>
      <c r="K9" s="134" t="s">
        <v>224</v>
      </c>
      <c r="L9" s="132">
        <v>0</v>
      </c>
      <c r="M9" s="135">
        <v>173</v>
      </c>
      <c r="N9" s="135">
        <v>173</v>
      </c>
      <c r="O9" s="135">
        <v>173</v>
      </c>
      <c r="P9" s="136">
        <f>SUM(M9:O9)</f>
        <v>519</v>
      </c>
      <c r="Q9" s="132">
        <f>L9*3</f>
        <v>0</v>
      </c>
      <c r="R9" s="137">
        <f>P9+Q9</f>
        <v>519</v>
      </c>
      <c r="S9" s="138">
        <f>IF(R9&gt;H9,1,0)</f>
        <v>0</v>
      </c>
    </row>
    <row r="10" spans="1:21" ht="15">
      <c r="A10" s="134" t="s">
        <v>145</v>
      </c>
      <c r="B10" s="132">
        <v>11</v>
      </c>
      <c r="C10" s="135">
        <v>179</v>
      </c>
      <c r="D10" s="135">
        <v>194</v>
      </c>
      <c r="E10" s="135">
        <v>178</v>
      </c>
      <c r="F10" s="139">
        <f>SUM(C10:E10)</f>
        <v>551</v>
      </c>
      <c r="G10" s="132">
        <f>B10*3</f>
        <v>33</v>
      </c>
      <c r="H10" s="140">
        <f>F10+G10</f>
        <v>584</v>
      </c>
      <c r="I10" s="138">
        <f>IF(H10&gt;R10,1,0)</f>
        <v>1</v>
      </c>
      <c r="J10"/>
      <c r="K10" s="134" t="s">
        <v>90</v>
      </c>
      <c r="L10" s="132">
        <v>29</v>
      </c>
      <c r="M10" s="135">
        <v>163</v>
      </c>
      <c r="N10" s="135">
        <v>137</v>
      </c>
      <c r="O10" s="135">
        <v>140</v>
      </c>
      <c r="P10" s="139">
        <f>SUM(M10:O10)</f>
        <v>440</v>
      </c>
      <c r="Q10" s="132">
        <f>L10*3</f>
        <v>87</v>
      </c>
      <c r="R10" s="140">
        <f>P10+Q10</f>
        <v>527</v>
      </c>
      <c r="S10" s="141">
        <f>IF(R10&gt;H10,1,0)</f>
        <v>0</v>
      </c>
    </row>
    <row r="11" spans="1:21" ht="15">
      <c r="A11" s="131"/>
      <c r="B11" s="142" t="s">
        <v>14</v>
      </c>
      <c r="C11" s="132">
        <f>SUM(C8:C10)</f>
        <v>471</v>
      </c>
      <c r="D11" s="132">
        <f>SUM(D8:D10)</f>
        <v>500</v>
      </c>
      <c r="E11" s="132">
        <f>SUM(E8:E10)</f>
        <v>499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511</v>
      </c>
      <c r="N11" s="132">
        <f>SUM(N8:N10)</f>
        <v>497</v>
      </c>
      <c r="O11" s="147">
        <f>SUM(O8:O10)</f>
        <v>459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92</v>
      </c>
      <c r="D12" s="132">
        <f>SUM(B8:B10)</f>
        <v>92</v>
      </c>
      <c r="E12" s="132">
        <f>SUM(B8:B10)</f>
        <v>92</v>
      </c>
      <c r="F12" s="149"/>
      <c r="G12" s="136">
        <f>SUM(F8:F10)</f>
        <v>1470</v>
      </c>
      <c r="H12" s="150"/>
      <c r="I12" s="151"/>
      <c r="J12"/>
      <c r="K12" s="131"/>
      <c r="L12" s="142" t="s">
        <v>15</v>
      </c>
      <c r="M12" s="132">
        <f>SUM(L8:L10)</f>
        <v>68</v>
      </c>
      <c r="N12" s="132">
        <f>SUM(L8:L10)</f>
        <v>68</v>
      </c>
      <c r="O12" s="147">
        <f>SUM(L8:L10)</f>
        <v>68</v>
      </c>
      <c r="P12" s="152"/>
      <c r="Q12" s="136">
        <f>SUM(P8:P10)</f>
        <v>1467</v>
      </c>
      <c r="R12" s="153"/>
      <c r="S12" s="151"/>
    </row>
    <row r="13" spans="1:21" ht="15">
      <c r="A13" s="131"/>
      <c r="B13" s="142" t="s">
        <v>16</v>
      </c>
      <c r="C13" s="154">
        <f>C12+C11</f>
        <v>563</v>
      </c>
      <c r="D13" s="154">
        <f>D12+D11</f>
        <v>592</v>
      </c>
      <c r="E13" s="154">
        <f>E12+E11</f>
        <v>591</v>
      </c>
      <c r="F13" s="149"/>
      <c r="G13" s="149" t="s">
        <v>0</v>
      </c>
      <c r="H13" s="155">
        <f>SUM(H8:H10)</f>
        <v>1746</v>
      </c>
      <c r="I13" s="156">
        <f>IF(H13&gt;R13,1,0)</f>
        <v>1</v>
      </c>
      <c r="J13"/>
      <c r="K13" s="131"/>
      <c r="L13" s="142" t="s">
        <v>16</v>
      </c>
      <c r="M13" s="154">
        <f>M12+M11</f>
        <v>579</v>
      </c>
      <c r="N13" s="154">
        <f>N12+N11</f>
        <v>565</v>
      </c>
      <c r="O13" s="154">
        <f>O12+O11</f>
        <v>527</v>
      </c>
      <c r="P13" s="157"/>
      <c r="Q13" s="149" t="s">
        <v>0</v>
      </c>
      <c r="R13" s="137">
        <f>SUM(R8:R10)</f>
        <v>1671</v>
      </c>
      <c r="S13" s="158">
        <f>IF(H13&lt;R13,1,0)</f>
        <v>0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3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0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1</v>
      </c>
      <c r="D15" s="162">
        <f>IF((D10+B10)&gt;(N10+L10),1,0)+IF((D9+B9)&gt;(N9+L9),1,0)+IF((D8+B8)&gt;(N8+L8),1,0)</f>
        <v>2</v>
      </c>
      <c r="E15" s="162">
        <f>IF((E10+B10)&gt;(O10+L10),1,0)+IF((E9+B9)&gt;(O9+L9),1,0)+IF((E8+B8)&gt;(O8+L8),1,0)</f>
        <v>3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2</v>
      </c>
      <c r="N15" s="162">
        <f>IF((D10+B10)&lt;(N10+L10),1,0)+IF((D9+B9)&lt;(N9+L9),1,0)+IF((D8+B8)&lt;(N8+L8),1,0)</f>
        <v>1</v>
      </c>
      <c r="O15" s="162">
        <f>IF((E10+B10)&lt;(O10+L10),1,0)+IF((E9+B9)&lt;(O9+L9),1,0)+IF((E8+B8)&lt;(O8+L8),1,0)</f>
        <v>0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1</v>
      </c>
      <c r="D16" s="163">
        <f>SUM(D14:D15)</f>
        <v>5</v>
      </c>
      <c r="E16" s="163">
        <f>SUM(E14:E15)</f>
        <v>6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5</v>
      </c>
      <c r="N16" s="163">
        <f t="shared" ref="N16:O16" si="2">SUM(N14:N15)</f>
        <v>1</v>
      </c>
      <c r="O16" s="163">
        <f t="shared" si="2"/>
        <v>0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118</v>
      </c>
      <c r="D20" s="214"/>
      <c r="E20" s="214"/>
      <c r="F20" s="214"/>
      <c r="G20" s="215"/>
      <c r="H20" s="130">
        <f>SUM(C30+D30+E30+I27+I24+I23+I22)</f>
        <v>9</v>
      </c>
      <c r="I20" s="212" t="s">
        <v>65</v>
      </c>
      <c r="J20"/>
      <c r="K20" s="128" t="s">
        <v>24</v>
      </c>
      <c r="L20" s="129" t="s">
        <v>64</v>
      </c>
      <c r="M20" s="213" t="s">
        <v>83</v>
      </c>
      <c r="N20" s="214"/>
      <c r="O20" s="214"/>
      <c r="P20" s="214"/>
      <c r="Q20" s="215"/>
      <c r="R20" s="130">
        <f>SUM(M30+N30+O30+S27+S24+S23+S22)</f>
        <v>13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210" t="s">
        <v>11</v>
      </c>
      <c r="G21" s="210" t="s">
        <v>12</v>
      </c>
      <c r="H21" s="210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210" t="s">
        <v>11</v>
      </c>
      <c r="Q21" s="210" t="s">
        <v>12</v>
      </c>
      <c r="R21" s="210" t="s">
        <v>13</v>
      </c>
      <c r="S21" s="212"/>
    </row>
    <row r="22" spans="1:19" ht="15">
      <c r="A22" s="134" t="s">
        <v>194</v>
      </c>
      <c r="B22" s="132">
        <v>20</v>
      </c>
      <c r="C22" s="135">
        <v>156</v>
      </c>
      <c r="D22" s="135">
        <v>190</v>
      </c>
      <c r="E22" s="135">
        <v>142</v>
      </c>
      <c r="F22" s="136">
        <f>SUM(C22:E22)</f>
        <v>488</v>
      </c>
      <c r="G22" s="132">
        <f>B22*3</f>
        <v>60</v>
      </c>
      <c r="H22" s="137">
        <f>F22+G22</f>
        <v>548</v>
      </c>
      <c r="I22" s="138">
        <f>IF(H22&gt;R22,1,0)</f>
        <v>1</v>
      </c>
      <c r="J22"/>
      <c r="K22" s="134" t="s">
        <v>84</v>
      </c>
      <c r="L22" s="132">
        <v>10</v>
      </c>
      <c r="M22" s="135">
        <v>155</v>
      </c>
      <c r="N22" s="135">
        <v>193</v>
      </c>
      <c r="O22" s="135">
        <v>159</v>
      </c>
      <c r="P22" s="136">
        <f>SUM(M22:O22)</f>
        <v>507</v>
      </c>
      <c r="Q22" s="132">
        <f>L22*3</f>
        <v>30</v>
      </c>
      <c r="R22" s="137">
        <f>P22+Q22</f>
        <v>537</v>
      </c>
      <c r="S22" s="138">
        <f>IF(R22&gt;H22,1,0)</f>
        <v>0</v>
      </c>
    </row>
    <row r="23" spans="1:19" ht="15">
      <c r="A23" s="134" t="s">
        <v>119</v>
      </c>
      <c r="B23" s="132">
        <v>24</v>
      </c>
      <c r="C23" s="135">
        <v>136</v>
      </c>
      <c r="D23" s="135">
        <v>177</v>
      </c>
      <c r="E23" s="135">
        <v>187</v>
      </c>
      <c r="F23" s="136">
        <f>SUM(C23:E23)</f>
        <v>500</v>
      </c>
      <c r="G23" s="132">
        <f>B23*3</f>
        <v>72</v>
      </c>
      <c r="H23" s="137">
        <f>F23+G23</f>
        <v>572</v>
      </c>
      <c r="I23" s="138">
        <f>IF(H23&gt;R23,1,0)</f>
        <v>1</v>
      </c>
      <c r="J23"/>
      <c r="K23" s="134" t="s">
        <v>85</v>
      </c>
      <c r="L23" s="132">
        <v>40</v>
      </c>
      <c r="M23" s="135">
        <v>130</v>
      </c>
      <c r="N23" s="135">
        <v>119</v>
      </c>
      <c r="O23" s="135">
        <v>116</v>
      </c>
      <c r="P23" s="136">
        <f>SUM(M23:O23)</f>
        <v>365</v>
      </c>
      <c r="Q23" s="132">
        <f>L23*3</f>
        <v>120</v>
      </c>
      <c r="R23" s="137">
        <f>P23+Q23</f>
        <v>485</v>
      </c>
      <c r="S23" s="138">
        <f>IF(R23&gt;H23,1,0)</f>
        <v>0</v>
      </c>
    </row>
    <row r="24" spans="1:19" ht="15">
      <c r="A24" s="134" t="s">
        <v>120</v>
      </c>
      <c r="B24" s="132">
        <v>10</v>
      </c>
      <c r="C24" s="135">
        <v>164</v>
      </c>
      <c r="D24" s="135">
        <v>171</v>
      </c>
      <c r="E24" s="135">
        <v>132</v>
      </c>
      <c r="F24" s="139">
        <f>SUM(C24:E24)</f>
        <v>467</v>
      </c>
      <c r="G24" s="132">
        <f>B24*3</f>
        <v>30</v>
      </c>
      <c r="H24" s="140">
        <f>F24+G24</f>
        <v>497</v>
      </c>
      <c r="I24" s="138">
        <f>IF(H24&gt;R24,1,0)</f>
        <v>0</v>
      </c>
      <c r="J24"/>
      <c r="K24" s="134" t="s">
        <v>213</v>
      </c>
      <c r="L24" s="132">
        <v>30</v>
      </c>
      <c r="M24" s="135">
        <v>179</v>
      </c>
      <c r="N24" s="135">
        <v>170</v>
      </c>
      <c r="O24" s="135">
        <v>188</v>
      </c>
      <c r="P24" s="139">
        <f>SUM(M24:O24)</f>
        <v>537</v>
      </c>
      <c r="Q24" s="132">
        <f>L24*3</f>
        <v>90</v>
      </c>
      <c r="R24" s="140">
        <f>P24+Q24</f>
        <v>627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456</v>
      </c>
      <c r="D25" s="132">
        <f>SUM(D22:D24)</f>
        <v>538</v>
      </c>
      <c r="E25" s="132">
        <f>SUM(E22:E24)</f>
        <v>461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464</v>
      </c>
      <c r="N25" s="132">
        <f>SUM(N22:N24)</f>
        <v>482</v>
      </c>
      <c r="O25" s="147">
        <f>SUM(O22:O24)</f>
        <v>463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54</v>
      </c>
      <c r="D26" s="132">
        <f>SUM(B22:B24)</f>
        <v>54</v>
      </c>
      <c r="E26" s="132">
        <f>SUM(B22:B24)</f>
        <v>54</v>
      </c>
      <c r="F26" s="149"/>
      <c r="G26" s="136">
        <f>SUM(F22:F24)</f>
        <v>1455</v>
      </c>
      <c r="H26" s="150"/>
      <c r="I26" s="151"/>
      <c r="J26"/>
      <c r="K26" s="131"/>
      <c r="L26" s="142" t="s">
        <v>15</v>
      </c>
      <c r="M26" s="132">
        <f>SUM(L22:L24)</f>
        <v>80</v>
      </c>
      <c r="N26" s="132">
        <f>SUM(L22:L24)</f>
        <v>80</v>
      </c>
      <c r="O26" s="147">
        <f>SUM(L22:L24)</f>
        <v>80</v>
      </c>
      <c r="P26" s="152"/>
      <c r="Q26" s="136">
        <f>SUM(P22:P24)</f>
        <v>1409</v>
      </c>
      <c r="R26" s="153"/>
      <c r="S26" s="151"/>
    </row>
    <row r="27" spans="1:19" ht="15">
      <c r="A27" s="131"/>
      <c r="B27" s="142" t="s">
        <v>16</v>
      </c>
      <c r="C27" s="154">
        <f>C26+C25</f>
        <v>510</v>
      </c>
      <c r="D27" s="154">
        <f>D26+D25</f>
        <v>592</v>
      </c>
      <c r="E27" s="154">
        <f>E26+E25</f>
        <v>515</v>
      </c>
      <c r="F27" s="149"/>
      <c r="G27" s="149" t="s">
        <v>0</v>
      </c>
      <c r="H27" s="155">
        <f>SUM(H22:H24)</f>
        <v>1617</v>
      </c>
      <c r="I27" s="156">
        <f>IF(H27&gt;R27,1,0)</f>
        <v>0</v>
      </c>
      <c r="J27"/>
      <c r="K27" s="131"/>
      <c r="L27" s="142" t="s">
        <v>16</v>
      </c>
      <c r="M27" s="154">
        <f>M26+M25</f>
        <v>544</v>
      </c>
      <c r="N27" s="154">
        <f>N26+N25</f>
        <v>562</v>
      </c>
      <c r="O27" s="154">
        <f>O26+O25</f>
        <v>543</v>
      </c>
      <c r="P27" s="157"/>
      <c r="Q27" s="149" t="s">
        <v>0</v>
      </c>
      <c r="R27" s="137">
        <f>SUM(R22:R24)</f>
        <v>1649</v>
      </c>
      <c r="S27" s="158">
        <f>IF(H27&lt;R27,1,0)</f>
        <v>1</v>
      </c>
    </row>
    <row r="28" spans="1:19" ht="15">
      <c r="A28" s="216" t="s">
        <v>66</v>
      </c>
      <c r="B28" s="216"/>
      <c r="C28" s="159">
        <f>IF(C27&gt;M27,3,0)</f>
        <v>0</v>
      </c>
      <c r="D28" s="159">
        <f t="shared" ref="D28:E28" si="3">IF(D27&gt;N27,3,0)</f>
        <v>3</v>
      </c>
      <c r="E28" s="159">
        <f t="shared" si="3"/>
        <v>0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3</v>
      </c>
      <c r="N28" s="159">
        <f t="shared" ref="N28:O28" si="4">IF(D27&lt;N27,3,0)</f>
        <v>0</v>
      </c>
      <c r="O28" s="159">
        <f t="shared" si="4"/>
        <v>3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1</v>
      </c>
      <c r="D29" s="162">
        <f>IF((D24+B24)&gt;(N24+L24),1,0)+IF((D23+B23)&gt;(N23+L23),1,0)+IF((D22+B22)&gt;(N22+L22),1,0)</f>
        <v>2</v>
      </c>
      <c r="E29" s="162">
        <f>IF((E24+B24)&gt;(O24+L24),1,0)+IF((E23+B23)&gt;(O23+L23),1,0)+IF((E22+B22)&gt;(O22+L22),1,0)</f>
        <v>1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2</v>
      </c>
      <c r="N29" s="162">
        <f>IF((D24+B24)&lt;(N24+L24),1,0)+IF((D23+B23)&lt;(N23+L23),1,0)+IF((D22+B22)&lt;(N22+L22),1,0)</f>
        <v>1</v>
      </c>
      <c r="O29" s="162">
        <f>IF((E24+B24)&lt;(O24+L24),1,0)+IF((E23+B23)&lt;(O23+L23),1,0)+IF((E22+B22)&lt;(O22+L22),1,0)</f>
        <v>2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1</v>
      </c>
      <c r="D30" s="163">
        <f>SUM(D28:D29)</f>
        <v>5</v>
      </c>
      <c r="E30" s="163">
        <f>SUM(E28:E29)</f>
        <v>1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5</v>
      </c>
      <c r="N30" s="163">
        <f t="shared" ref="N30:O30" si="5">SUM(N28:N29)</f>
        <v>1</v>
      </c>
      <c r="O30" s="163">
        <f t="shared" si="5"/>
        <v>5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29" t="s">
        <v>64</v>
      </c>
      <c r="C33" s="213" t="s">
        <v>144</v>
      </c>
      <c r="D33" s="214"/>
      <c r="E33" s="214"/>
      <c r="F33" s="214"/>
      <c r="G33" s="215"/>
      <c r="H33" s="130">
        <f>SUM(C43+D43+E43+I40+I37+I36+I35)</f>
        <v>18</v>
      </c>
      <c r="I33" s="212" t="s">
        <v>65</v>
      </c>
      <c r="J33"/>
      <c r="K33" s="128" t="s">
        <v>28</v>
      </c>
      <c r="L33" s="129" t="s">
        <v>64</v>
      </c>
      <c r="M33" s="213" t="s">
        <v>98</v>
      </c>
      <c r="N33" s="214"/>
      <c r="O33" s="214"/>
      <c r="P33" s="214"/>
      <c r="Q33" s="215"/>
      <c r="R33" s="130">
        <f>SUM(M43+N43+O43+S40+S37+S36+S35)</f>
        <v>4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210" t="s">
        <v>11</v>
      </c>
      <c r="G34" s="210" t="s">
        <v>12</v>
      </c>
      <c r="H34" s="210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210" t="s">
        <v>11</v>
      </c>
      <c r="Q34" s="210" t="s">
        <v>12</v>
      </c>
      <c r="R34" s="210" t="s">
        <v>13</v>
      </c>
      <c r="S34" s="212"/>
    </row>
    <row r="35" spans="1:19" ht="15">
      <c r="A35" s="134" t="s">
        <v>96</v>
      </c>
      <c r="B35" s="132">
        <v>26</v>
      </c>
      <c r="C35" s="135">
        <v>130</v>
      </c>
      <c r="D35" s="135">
        <v>186</v>
      </c>
      <c r="E35" s="135">
        <v>169</v>
      </c>
      <c r="F35" s="136">
        <f>SUM(C35:E35)</f>
        <v>485</v>
      </c>
      <c r="G35" s="132">
        <f>B35*3</f>
        <v>78</v>
      </c>
      <c r="H35" s="137">
        <f>F35+G35</f>
        <v>563</v>
      </c>
      <c r="I35" s="138">
        <f>IF(H35&gt;R35,1,0)</f>
        <v>0</v>
      </c>
      <c r="J35"/>
      <c r="K35" s="134" t="s">
        <v>100</v>
      </c>
      <c r="L35" s="132">
        <v>6</v>
      </c>
      <c r="M35" s="135">
        <v>170</v>
      </c>
      <c r="N35" s="135">
        <v>186</v>
      </c>
      <c r="O35" s="135">
        <v>201</v>
      </c>
      <c r="P35" s="136">
        <f>SUM(M35:O35)</f>
        <v>557</v>
      </c>
      <c r="Q35" s="132">
        <f>L35*3</f>
        <v>18</v>
      </c>
      <c r="R35" s="137">
        <f>P35+Q35</f>
        <v>575</v>
      </c>
      <c r="S35" s="138">
        <f>IF(R35&gt;H35,1,0)</f>
        <v>1</v>
      </c>
    </row>
    <row r="36" spans="1:19" ht="15">
      <c r="A36" s="134" t="s">
        <v>148</v>
      </c>
      <c r="B36" s="132">
        <v>26</v>
      </c>
      <c r="C36" s="135">
        <v>192</v>
      </c>
      <c r="D36" s="135">
        <v>153</v>
      </c>
      <c r="E36" s="135">
        <v>206</v>
      </c>
      <c r="F36" s="136">
        <f>SUM(C36:E36)</f>
        <v>551</v>
      </c>
      <c r="G36" s="132">
        <f>B36*3</f>
        <v>78</v>
      </c>
      <c r="H36" s="137">
        <f>F36+G36</f>
        <v>629</v>
      </c>
      <c r="I36" s="138">
        <f>IF(H36&gt;R36,1,0)</f>
        <v>1</v>
      </c>
      <c r="J36"/>
      <c r="K36" s="134" t="s">
        <v>179</v>
      </c>
      <c r="L36" s="132">
        <v>34</v>
      </c>
      <c r="M36" s="135">
        <v>155</v>
      </c>
      <c r="N36" s="135">
        <v>175</v>
      </c>
      <c r="O36" s="135">
        <v>177</v>
      </c>
      <c r="P36" s="136">
        <f>SUM(M36:O36)</f>
        <v>507</v>
      </c>
      <c r="Q36" s="132">
        <f>L36*3</f>
        <v>102</v>
      </c>
      <c r="R36" s="137">
        <f>P36+Q36</f>
        <v>609</v>
      </c>
      <c r="S36" s="138">
        <f>IF(R36&gt;H36,1,0)</f>
        <v>0</v>
      </c>
    </row>
    <row r="37" spans="1:19" ht="15">
      <c r="A37" s="134" t="s">
        <v>97</v>
      </c>
      <c r="B37" s="132">
        <v>5</v>
      </c>
      <c r="C37" s="135">
        <v>184</v>
      </c>
      <c r="D37" s="135">
        <v>221</v>
      </c>
      <c r="E37" s="135">
        <v>216</v>
      </c>
      <c r="F37" s="139">
        <f>SUM(C37:E37)</f>
        <v>621</v>
      </c>
      <c r="G37" s="132">
        <f>B37*3</f>
        <v>15</v>
      </c>
      <c r="H37" s="140">
        <f>F37+G37</f>
        <v>636</v>
      </c>
      <c r="I37" s="138">
        <f>IF(H37&gt;R37,1,0)</f>
        <v>1</v>
      </c>
      <c r="J37"/>
      <c r="K37" s="134" t="s">
        <v>225</v>
      </c>
      <c r="L37" s="132">
        <v>0</v>
      </c>
      <c r="M37" s="135">
        <v>176</v>
      </c>
      <c r="N37" s="135">
        <v>176</v>
      </c>
      <c r="O37" s="135">
        <v>176</v>
      </c>
      <c r="P37" s="139">
        <f>SUM(M37:O37)</f>
        <v>528</v>
      </c>
      <c r="Q37" s="132">
        <f>L37*3</f>
        <v>0</v>
      </c>
      <c r="R37" s="140">
        <f>P37+Q37</f>
        <v>528</v>
      </c>
      <c r="S37" s="141">
        <f>IF(R37&gt;H37,1,0)</f>
        <v>0</v>
      </c>
    </row>
    <row r="38" spans="1:19" ht="15">
      <c r="A38" s="131"/>
      <c r="B38" s="142" t="s">
        <v>14</v>
      </c>
      <c r="C38" s="132">
        <f>SUM(C35:C37)</f>
        <v>506</v>
      </c>
      <c r="D38" s="132">
        <f>SUM(D35:D37)</f>
        <v>560</v>
      </c>
      <c r="E38" s="132">
        <f>SUM(E35:E37)</f>
        <v>591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501</v>
      </c>
      <c r="N38" s="132">
        <f>SUM(N35:N37)</f>
        <v>537</v>
      </c>
      <c r="O38" s="147">
        <f>SUM(O35:O37)</f>
        <v>554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57</v>
      </c>
      <c r="D39" s="132">
        <f>SUM(B35:B37)</f>
        <v>57</v>
      </c>
      <c r="E39" s="132">
        <f>SUM(B35:B37)</f>
        <v>57</v>
      </c>
      <c r="F39" s="149"/>
      <c r="G39" s="136">
        <f>SUM(F35:F37)</f>
        <v>1657</v>
      </c>
      <c r="H39" s="150"/>
      <c r="I39" s="151"/>
      <c r="J39"/>
      <c r="K39" s="131"/>
      <c r="L39" s="142" t="s">
        <v>15</v>
      </c>
      <c r="M39" s="132">
        <f>SUM(L35:L37)</f>
        <v>40</v>
      </c>
      <c r="N39" s="132">
        <f>SUM(L35:L37)</f>
        <v>40</v>
      </c>
      <c r="O39" s="147">
        <f>SUM(L35:L37)</f>
        <v>40</v>
      </c>
      <c r="P39" s="152"/>
      <c r="Q39" s="136">
        <f>SUM(P35:P37)</f>
        <v>1592</v>
      </c>
      <c r="R39" s="153"/>
      <c r="S39" s="151"/>
    </row>
    <row r="40" spans="1:19" ht="15">
      <c r="A40" s="131"/>
      <c r="B40" s="142" t="s">
        <v>16</v>
      </c>
      <c r="C40" s="154">
        <f>C39+C38</f>
        <v>563</v>
      </c>
      <c r="D40" s="154">
        <f>D39+D38</f>
        <v>617</v>
      </c>
      <c r="E40" s="154">
        <f>E39+E38</f>
        <v>648</v>
      </c>
      <c r="F40" s="149"/>
      <c r="G40" s="149" t="s">
        <v>0</v>
      </c>
      <c r="H40" s="155">
        <f>SUM(H35:H37)</f>
        <v>1828</v>
      </c>
      <c r="I40" s="156">
        <f>IF(H40&gt;R40,1,0)</f>
        <v>1</v>
      </c>
      <c r="J40"/>
      <c r="K40" s="131"/>
      <c r="L40" s="142" t="s">
        <v>16</v>
      </c>
      <c r="M40" s="154">
        <f>M39+M38</f>
        <v>541</v>
      </c>
      <c r="N40" s="154">
        <f>N39+N38</f>
        <v>577</v>
      </c>
      <c r="O40" s="154">
        <f>O39+O38</f>
        <v>594</v>
      </c>
      <c r="P40" s="157"/>
      <c r="Q40" s="149" t="s">
        <v>0</v>
      </c>
      <c r="R40" s="137">
        <f>SUM(R35:R37)</f>
        <v>1712</v>
      </c>
      <c r="S40" s="158">
        <f>IF(H40&lt;R40,1,0)</f>
        <v>0</v>
      </c>
    </row>
    <row r="41" spans="1:19" ht="15">
      <c r="A41" s="216" t="s">
        <v>66</v>
      </c>
      <c r="B41" s="216"/>
      <c r="C41" s="159">
        <f>IF(C40&gt;M40,3,0)</f>
        <v>3</v>
      </c>
      <c r="D41" s="159">
        <f t="shared" ref="D41:E41" si="6">IF(D40&gt;N40,3,0)</f>
        <v>3</v>
      </c>
      <c r="E41" s="159">
        <f t="shared" si="6"/>
        <v>3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0</v>
      </c>
      <c r="N41" s="159">
        <f t="shared" ref="N41:O41" si="7">IF(D40&lt;N40,3,0)</f>
        <v>0</v>
      </c>
      <c r="O41" s="159">
        <f t="shared" si="7"/>
        <v>0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2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2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1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1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5</v>
      </c>
      <c r="D43" s="163">
        <f>SUM(D41:D42)</f>
        <v>5</v>
      </c>
      <c r="E43" s="163">
        <f>SUM(E41:E42)</f>
        <v>5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1</v>
      </c>
      <c r="N43" s="163">
        <f t="shared" ref="N43:O43" si="8">SUM(N41:N42)</f>
        <v>1</v>
      </c>
      <c r="O43" s="163">
        <f t="shared" si="8"/>
        <v>1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106</v>
      </c>
      <c r="D47" s="214"/>
      <c r="E47" s="214"/>
      <c r="F47" s="214"/>
      <c r="G47" s="215"/>
      <c r="H47" s="130">
        <f>SUM(C57+D57+E57+I54+I51+I50+I49)</f>
        <v>19</v>
      </c>
      <c r="I47" s="212" t="s">
        <v>65</v>
      </c>
      <c r="J47"/>
      <c r="K47" s="128" t="s">
        <v>32</v>
      </c>
      <c r="L47" s="129" t="s">
        <v>64</v>
      </c>
      <c r="M47" s="213" t="s">
        <v>114</v>
      </c>
      <c r="N47" s="214"/>
      <c r="O47" s="214"/>
      <c r="P47" s="214"/>
      <c r="Q47" s="215"/>
      <c r="R47" s="130">
        <f>SUM(M57+N57+O57+S54+S51+S50+S49)</f>
        <v>3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210" t="s">
        <v>11</v>
      </c>
      <c r="G48" s="210" t="s">
        <v>12</v>
      </c>
      <c r="H48" s="210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210" t="s">
        <v>11</v>
      </c>
      <c r="Q48" s="210" t="s">
        <v>12</v>
      </c>
      <c r="R48" s="210" t="s">
        <v>13</v>
      </c>
      <c r="S48" s="212"/>
    </row>
    <row r="49" spans="1:19" ht="15">
      <c r="A49" s="134" t="s">
        <v>107</v>
      </c>
      <c r="B49" s="132">
        <v>5</v>
      </c>
      <c r="C49" s="135">
        <v>254</v>
      </c>
      <c r="D49" s="135">
        <v>190</v>
      </c>
      <c r="E49" s="135">
        <v>180</v>
      </c>
      <c r="F49" s="136">
        <f>SUM(C49:E49)</f>
        <v>624</v>
      </c>
      <c r="G49" s="132">
        <f>B49*3</f>
        <v>15</v>
      </c>
      <c r="H49" s="137">
        <f>F49+G49</f>
        <v>639</v>
      </c>
      <c r="I49" s="138">
        <f>IF(H49&gt;R49,1,0)</f>
        <v>1</v>
      </c>
      <c r="J49"/>
      <c r="K49" s="134" t="s">
        <v>190</v>
      </c>
      <c r="L49" s="132">
        <v>0</v>
      </c>
      <c r="M49" s="135">
        <v>133</v>
      </c>
      <c r="N49" s="135">
        <v>133</v>
      </c>
      <c r="O49" s="135">
        <v>133</v>
      </c>
      <c r="P49" s="136">
        <f>SUM(M49:O49)</f>
        <v>399</v>
      </c>
      <c r="Q49" s="132">
        <f>L49*3</f>
        <v>0</v>
      </c>
      <c r="R49" s="137">
        <f>P49+Q49</f>
        <v>399</v>
      </c>
      <c r="S49" s="138">
        <f>IF(R49&gt;H49,1,0)</f>
        <v>0</v>
      </c>
    </row>
    <row r="50" spans="1:19" ht="15">
      <c r="A50" s="134" t="s">
        <v>108</v>
      </c>
      <c r="B50" s="132">
        <v>38</v>
      </c>
      <c r="C50" s="135">
        <v>175</v>
      </c>
      <c r="D50" s="135">
        <v>136</v>
      </c>
      <c r="E50" s="135">
        <v>200</v>
      </c>
      <c r="F50" s="136">
        <f>SUM(C50:E50)</f>
        <v>511</v>
      </c>
      <c r="G50" s="132">
        <f>B50*3</f>
        <v>114</v>
      </c>
      <c r="H50" s="137">
        <f>F50+G50</f>
        <v>625</v>
      </c>
      <c r="I50" s="138">
        <f>IF(H50&gt;R50,1,0)</f>
        <v>0</v>
      </c>
      <c r="J50"/>
      <c r="K50" s="134" t="s">
        <v>226</v>
      </c>
      <c r="L50" s="132">
        <v>47</v>
      </c>
      <c r="M50" s="135">
        <v>179</v>
      </c>
      <c r="N50" s="135">
        <v>175</v>
      </c>
      <c r="O50" s="135">
        <v>163</v>
      </c>
      <c r="P50" s="136">
        <f>SUM(M50:O50)</f>
        <v>517</v>
      </c>
      <c r="Q50" s="132">
        <f>L50*3</f>
        <v>141</v>
      </c>
      <c r="R50" s="137">
        <f>P50+Q50</f>
        <v>658</v>
      </c>
      <c r="S50" s="138">
        <f>IF(R50&gt;H50,1,0)</f>
        <v>1</v>
      </c>
    </row>
    <row r="51" spans="1:19" ht="15">
      <c r="A51" s="134" t="s">
        <v>109</v>
      </c>
      <c r="B51" s="132">
        <v>5</v>
      </c>
      <c r="C51" s="135">
        <v>201</v>
      </c>
      <c r="D51" s="135">
        <v>244</v>
      </c>
      <c r="E51" s="135">
        <v>235</v>
      </c>
      <c r="F51" s="139">
        <f>SUM(C51:E51)</f>
        <v>680</v>
      </c>
      <c r="G51" s="132">
        <f>B51*3</f>
        <v>15</v>
      </c>
      <c r="H51" s="140">
        <f>F51+G51</f>
        <v>695</v>
      </c>
      <c r="I51" s="138">
        <f>IF(H51&gt;R51,1,0)</f>
        <v>1</v>
      </c>
      <c r="J51"/>
      <c r="K51" s="134" t="s">
        <v>117</v>
      </c>
      <c r="L51" s="132">
        <v>36</v>
      </c>
      <c r="M51" s="135">
        <v>139</v>
      </c>
      <c r="N51" s="135">
        <v>188</v>
      </c>
      <c r="O51" s="135">
        <v>180</v>
      </c>
      <c r="P51" s="139">
        <f>SUM(M51:O51)</f>
        <v>507</v>
      </c>
      <c r="Q51" s="132">
        <f>L51*3</f>
        <v>108</v>
      </c>
      <c r="R51" s="140">
        <f>P51+Q51</f>
        <v>615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630</v>
      </c>
      <c r="D52" s="132">
        <f>SUM(D49:D51)</f>
        <v>570</v>
      </c>
      <c r="E52" s="132">
        <f>SUM(E49:E51)</f>
        <v>615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451</v>
      </c>
      <c r="N52" s="132">
        <f>SUM(N49:N51)</f>
        <v>496</v>
      </c>
      <c r="O52" s="147">
        <f>SUM(O49:O51)</f>
        <v>476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48</v>
      </c>
      <c r="D53" s="132">
        <f>SUM(B49:B51)</f>
        <v>48</v>
      </c>
      <c r="E53" s="132">
        <f>SUM(B49:B51)</f>
        <v>48</v>
      </c>
      <c r="F53" s="149"/>
      <c r="G53" s="136">
        <f>SUM(F49:F51)</f>
        <v>1815</v>
      </c>
      <c r="H53" s="150"/>
      <c r="I53" s="151"/>
      <c r="J53"/>
      <c r="K53" s="131"/>
      <c r="L53" s="142" t="s">
        <v>15</v>
      </c>
      <c r="M53" s="132">
        <f>SUM(L49:L51)</f>
        <v>83</v>
      </c>
      <c r="N53" s="132">
        <f>SUM(L49:L51)</f>
        <v>83</v>
      </c>
      <c r="O53" s="147">
        <f>SUM(L49:L51)</f>
        <v>83</v>
      </c>
      <c r="P53" s="152"/>
      <c r="Q53" s="136">
        <f>SUM(P49:P51)</f>
        <v>1423</v>
      </c>
      <c r="R53" s="153"/>
      <c r="S53" s="151"/>
    </row>
    <row r="54" spans="1:19" ht="15">
      <c r="A54" s="131"/>
      <c r="B54" s="142" t="s">
        <v>16</v>
      </c>
      <c r="C54" s="154">
        <f>C53+C52</f>
        <v>678</v>
      </c>
      <c r="D54" s="154">
        <f>D53+D52</f>
        <v>618</v>
      </c>
      <c r="E54" s="154">
        <f>E53+E52</f>
        <v>663</v>
      </c>
      <c r="F54" s="149"/>
      <c r="G54" s="149" t="s">
        <v>0</v>
      </c>
      <c r="H54" s="155">
        <f>SUM(H49:H51)</f>
        <v>1959</v>
      </c>
      <c r="I54" s="156">
        <f>IF(H54&gt;R54,1,0)</f>
        <v>1</v>
      </c>
      <c r="J54"/>
      <c r="K54" s="131"/>
      <c r="L54" s="142" t="s">
        <v>16</v>
      </c>
      <c r="M54" s="154">
        <f>M53+M52</f>
        <v>534</v>
      </c>
      <c r="N54" s="154">
        <f>N53+N52</f>
        <v>579</v>
      </c>
      <c r="O54" s="154">
        <f>O53+O52</f>
        <v>559</v>
      </c>
      <c r="P54" s="157"/>
      <c r="Q54" s="149" t="s">
        <v>0</v>
      </c>
      <c r="R54" s="137">
        <f>SUM(R49:R51)</f>
        <v>1672</v>
      </c>
      <c r="S54" s="158">
        <f>IF(H54&lt;R54,1,0)</f>
        <v>0</v>
      </c>
    </row>
    <row r="55" spans="1:19" ht="15">
      <c r="A55" s="216" t="s">
        <v>66</v>
      </c>
      <c r="B55" s="216"/>
      <c r="C55" s="159">
        <f>IF(C54&gt;M54,3,0)</f>
        <v>3</v>
      </c>
      <c r="D55" s="159">
        <f t="shared" ref="D55:E55" si="9">IF(D54&gt;N54,3,0)</f>
        <v>3</v>
      </c>
      <c r="E55" s="159">
        <f t="shared" si="9"/>
        <v>3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0</v>
      </c>
      <c r="N55" s="159">
        <f t="shared" ref="N55:O55" si="10">IF(D54&lt;N54,3,0)</f>
        <v>0</v>
      </c>
      <c r="O55" s="159">
        <f t="shared" si="10"/>
        <v>0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2</v>
      </c>
      <c r="D56" s="162">
        <f>IF((D51+B51)&gt;(N51+L51),1,0)+IF((D50+B50)&gt;(N50+L50),1,0)+IF((D49+B49)&gt;(N49+L49),1,0)</f>
        <v>2</v>
      </c>
      <c r="E56" s="162">
        <f>IF((E51+B51)&gt;(O51+L51),1,0)+IF((E50+B50)&gt;(O50+L50),1,0)+IF((E49+B49)&gt;(O49+L49),1,0)</f>
        <v>3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1</v>
      </c>
      <c r="N56" s="162">
        <f>IF((D51+B51)&lt;(N51+L51),1,0)+IF((D50+B50)&lt;(N50+L50),1,0)+IF((D49+B49)&lt;(N49+L49),1,0)</f>
        <v>1</v>
      </c>
      <c r="O56" s="162">
        <f>IF((E51+B51)&lt;(O51+L51),1,0)+IF((E50+B50)&lt;(O50+L50),1,0)+IF((E49+B49)&lt;(O49+L49),1,0)</f>
        <v>0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5</v>
      </c>
      <c r="D57" s="163">
        <f>SUM(D55:D56)</f>
        <v>5</v>
      </c>
      <c r="E57" s="163">
        <f>SUM(E55:E56)</f>
        <v>6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1</v>
      </c>
      <c r="N57" s="163">
        <f t="shared" ref="N57:O57" si="11">SUM(N55:N56)</f>
        <v>1</v>
      </c>
      <c r="O57" s="163">
        <f t="shared" si="11"/>
        <v>0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102</v>
      </c>
      <c r="D61" s="214"/>
      <c r="E61" s="214"/>
      <c r="F61" s="214"/>
      <c r="G61" s="215"/>
      <c r="H61" s="130">
        <f>SUM(C71+D71+E71+I68+I65+I64+I63)</f>
        <v>16</v>
      </c>
      <c r="I61" s="212" t="s">
        <v>65</v>
      </c>
      <c r="J61"/>
      <c r="K61" s="128" t="s">
        <v>156</v>
      </c>
      <c r="L61" s="129" t="s">
        <v>64</v>
      </c>
      <c r="M61" s="213" t="s">
        <v>91</v>
      </c>
      <c r="N61" s="214"/>
      <c r="O61" s="214"/>
      <c r="P61" s="214"/>
      <c r="Q61" s="215"/>
      <c r="R61" s="130">
        <f>SUM(M71+N71+O71+S68+S65+S64+S63)</f>
        <v>6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210" t="s">
        <v>11</v>
      </c>
      <c r="G62" s="210" t="s">
        <v>12</v>
      </c>
      <c r="H62" s="210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210" t="s">
        <v>11</v>
      </c>
      <c r="Q62" s="210" t="s">
        <v>12</v>
      </c>
      <c r="R62" s="210" t="s">
        <v>13</v>
      </c>
      <c r="S62" s="212"/>
    </row>
    <row r="63" spans="1:19" ht="15">
      <c r="A63" s="134" t="s">
        <v>103</v>
      </c>
      <c r="B63" s="132">
        <v>18</v>
      </c>
      <c r="C63" s="135">
        <v>193</v>
      </c>
      <c r="D63" s="135">
        <v>166</v>
      </c>
      <c r="E63" s="135">
        <v>162</v>
      </c>
      <c r="F63" s="136">
        <f>SUM(C63:E63)</f>
        <v>521</v>
      </c>
      <c r="G63" s="132">
        <f>B63*3</f>
        <v>54</v>
      </c>
      <c r="H63" s="137">
        <f>F63+G63</f>
        <v>575</v>
      </c>
      <c r="I63" s="138">
        <f>IF(H63&gt;R63,1,0)</f>
        <v>1</v>
      </c>
      <c r="J63"/>
      <c r="K63" s="134" t="s">
        <v>212</v>
      </c>
      <c r="L63" s="132">
        <v>22</v>
      </c>
      <c r="M63" s="135">
        <v>179</v>
      </c>
      <c r="N63" s="135">
        <v>109</v>
      </c>
      <c r="O63" s="135">
        <v>126</v>
      </c>
      <c r="P63" s="136">
        <f>SUM(M63:O63)</f>
        <v>414</v>
      </c>
      <c r="Q63" s="132">
        <f>L63*3</f>
        <v>66</v>
      </c>
      <c r="R63" s="137">
        <f>P63+Q63</f>
        <v>480</v>
      </c>
      <c r="S63" s="138">
        <f>IF(R63&gt;H63,1,0)</f>
        <v>0</v>
      </c>
    </row>
    <row r="64" spans="1:19" ht="15">
      <c r="A64" s="134" t="s">
        <v>104</v>
      </c>
      <c r="B64" s="132">
        <v>35</v>
      </c>
      <c r="C64" s="135">
        <v>108</v>
      </c>
      <c r="D64" s="135">
        <v>159</v>
      </c>
      <c r="E64" s="135">
        <v>190</v>
      </c>
      <c r="F64" s="136">
        <f>SUM(C64:E64)</f>
        <v>457</v>
      </c>
      <c r="G64" s="132">
        <f>B64*3</f>
        <v>105</v>
      </c>
      <c r="H64" s="137">
        <f>F64+G64</f>
        <v>562</v>
      </c>
      <c r="I64" s="138">
        <f>IF(H64&gt;R64,1,0)</f>
        <v>0</v>
      </c>
      <c r="J64"/>
      <c r="K64" s="134" t="s">
        <v>147</v>
      </c>
      <c r="L64" s="132">
        <v>39</v>
      </c>
      <c r="M64" s="135">
        <v>175</v>
      </c>
      <c r="N64" s="135">
        <v>169</v>
      </c>
      <c r="O64" s="135">
        <v>116</v>
      </c>
      <c r="P64" s="136">
        <f>SUM(M64:O64)</f>
        <v>460</v>
      </c>
      <c r="Q64" s="132">
        <f>L64*3</f>
        <v>117</v>
      </c>
      <c r="R64" s="137">
        <f>P64+Q64</f>
        <v>577</v>
      </c>
      <c r="S64" s="138">
        <f>IF(R64&gt;H64,1,0)</f>
        <v>1</v>
      </c>
    </row>
    <row r="65" spans="1:19" ht="15">
      <c r="A65" s="134" t="s">
        <v>105</v>
      </c>
      <c r="B65" s="132">
        <v>5</v>
      </c>
      <c r="C65" s="135">
        <v>225</v>
      </c>
      <c r="D65" s="135">
        <v>224</v>
      </c>
      <c r="E65" s="135">
        <v>214</v>
      </c>
      <c r="F65" s="139">
        <f>SUM(C65:E65)</f>
        <v>663</v>
      </c>
      <c r="G65" s="132">
        <f>B65*3</f>
        <v>15</v>
      </c>
      <c r="H65" s="140">
        <f>F65+G65</f>
        <v>678</v>
      </c>
      <c r="I65" s="138">
        <f>IF(H65&gt;R65,1,0)</f>
        <v>1</v>
      </c>
      <c r="J65"/>
      <c r="K65" s="134" t="s">
        <v>94</v>
      </c>
      <c r="L65" s="132">
        <v>30</v>
      </c>
      <c r="M65" s="135">
        <v>175</v>
      </c>
      <c r="N65" s="135">
        <v>160</v>
      </c>
      <c r="O65" s="135">
        <v>148</v>
      </c>
      <c r="P65" s="139">
        <f>SUM(M65:O65)</f>
        <v>483</v>
      </c>
      <c r="Q65" s="132">
        <f>L65*3</f>
        <v>90</v>
      </c>
      <c r="R65" s="140">
        <f>P65+Q65</f>
        <v>573</v>
      </c>
      <c r="S65" s="141">
        <f>IF(R65&gt;H65,1,0)</f>
        <v>0</v>
      </c>
    </row>
    <row r="66" spans="1:19" ht="15">
      <c r="A66" s="131"/>
      <c r="B66" s="142" t="s">
        <v>14</v>
      </c>
      <c r="C66" s="132">
        <f>SUM(C63:C65)</f>
        <v>526</v>
      </c>
      <c r="D66" s="132">
        <f>SUM(D63:D65)</f>
        <v>549</v>
      </c>
      <c r="E66" s="132">
        <f>SUM(E63:E65)</f>
        <v>566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529</v>
      </c>
      <c r="N66" s="132">
        <f>SUM(N63:N65)</f>
        <v>438</v>
      </c>
      <c r="O66" s="147">
        <f>SUM(O63:O65)</f>
        <v>390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58</v>
      </c>
      <c r="D67" s="132">
        <f>SUM(B63:B65)</f>
        <v>58</v>
      </c>
      <c r="E67" s="132">
        <f>SUM(B63:B65)</f>
        <v>58</v>
      </c>
      <c r="F67" s="149"/>
      <c r="G67" s="136">
        <f>SUM(F63:F65)</f>
        <v>1641</v>
      </c>
      <c r="H67" s="150"/>
      <c r="I67" s="151"/>
      <c r="J67"/>
      <c r="K67" s="131"/>
      <c r="L67" s="142" t="s">
        <v>15</v>
      </c>
      <c r="M67" s="132">
        <f>SUM(L63:L65)</f>
        <v>91</v>
      </c>
      <c r="N67" s="132">
        <f>SUM(L63:L65)</f>
        <v>91</v>
      </c>
      <c r="O67" s="147">
        <f>SUM(L63:L65)</f>
        <v>91</v>
      </c>
      <c r="P67" s="152"/>
      <c r="Q67" s="136">
        <f>SUM(P63:P65)</f>
        <v>1357</v>
      </c>
      <c r="R67" s="153"/>
      <c r="S67" s="151"/>
    </row>
    <row r="68" spans="1:19" ht="15">
      <c r="A68" s="131"/>
      <c r="B68" s="142" t="s">
        <v>16</v>
      </c>
      <c r="C68" s="154">
        <f>C67+C66</f>
        <v>584</v>
      </c>
      <c r="D68" s="154">
        <f>D67+D66</f>
        <v>607</v>
      </c>
      <c r="E68" s="154">
        <f>E67+E66</f>
        <v>624</v>
      </c>
      <c r="F68" s="149"/>
      <c r="G68" s="149" t="s">
        <v>0</v>
      </c>
      <c r="H68" s="155">
        <f>SUM(H63:H65)</f>
        <v>1815</v>
      </c>
      <c r="I68" s="156">
        <f>IF(H68&gt;R68,1,0)</f>
        <v>1</v>
      </c>
      <c r="J68"/>
      <c r="K68" s="131"/>
      <c r="L68" s="142" t="s">
        <v>16</v>
      </c>
      <c r="M68" s="154">
        <f>M67+M66</f>
        <v>620</v>
      </c>
      <c r="N68" s="154">
        <f>N67+N66</f>
        <v>529</v>
      </c>
      <c r="O68" s="154">
        <f>O67+O66</f>
        <v>481</v>
      </c>
      <c r="P68" s="157"/>
      <c r="Q68" s="149" t="s">
        <v>0</v>
      </c>
      <c r="R68" s="137">
        <f>SUM(R63:R65)</f>
        <v>1630</v>
      </c>
      <c r="S68" s="158">
        <f>IF(H68&lt;R68,1,0)</f>
        <v>0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2">IF(D68&gt;N68,3,0)</f>
        <v>3</v>
      </c>
      <c r="E69" s="159">
        <f t="shared" si="12"/>
        <v>3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3">IF(D68&lt;N68,3,0)</f>
        <v>0</v>
      </c>
      <c r="O69" s="159">
        <f t="shared" si="13"/>
        <v>0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2</v>
      </c>
      <c r="D70" s="162">
        <f>IF((D65+B65)&gt;(N65+L65),1,0)+IF((D64+B64)&gt;(N64+L64),1,0)+IF((D63+B63)&gt;(N63+L63),1,0)</f>
        <v>2</v>
      </c>
      <c r="E70" s="162">
        <f>IF((E65+B65)&gt;(O65+L65),1,0)+IF((E64+B64)&gt;(O64+L64),1,0)+IF((E63+B63)&gt;(O63+L63),1,0)</f>
        <v>3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1</v>
      </c>
      <c r="N70" s="162">
        <f>IF((D65+B65)&lt;(N65+L65),1,0)+IF((D64+B64)&lt;(N64+L64),1,0)+IF((D63+B63)&lt;(N63+L63),1,0)</f>
        <v>1</v>
      </c>
      <c r="O70" s="162">
        <f>IF((E65+B65)&lt;(O65+L65),1,0)+IF((E64+B64)&lt;(O64+L64),1,0)+IF((E63+B63)&lt;(O63+L63),1,0)</f>
        <v>0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2</v>
      </c>
      <c r="D71" s="163">
        <f>SUM(D69:D70)</f>
        <v>5</v>
      </c>
      <c r="E71" s="163">
        <f>SUM(E69:E70)</f>
        <v>6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4</v>
      </c>
      <c r="N71" s="163">
        <f t="shared" ref="N71:O71" si="14">SUM(N69:N70)</f>
        <v>1</v>
      </c>
      <c r="O71" s="163">
        <f t="shared" si="14"/>
        <v>0</v>
      </c>
      <c r="P71" s="166"/>
      <c r="Q71" s="164"/>
      <c r="R71" s="164"/>
      <c r="S71" s="165"/>
    </row>
  </sheetData>
  <sheetProtection password="C0BD" sheet="1" objects="1" scenarios="1"/>
  <mergeCells count="51">
    <mergeCell ref="A14:B14"/>
    <mergeCell ref="K14:L14"/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C20:G20"/>
    <mergeCell ref="I20:I21"/>
    <mergeCell ref="S33:S34"/>
    <mergeCell ref="M20:Q20"/>
    <mergeCell ref="S20:S21"/>
    <mergeCell ref="A28:B28"/>
    <mergeCell ref="K28:L28"/>
    <mergeCell ref="A29:B29"/>
    <mergeCell ref="K29:L29"/>
    <mergeCell ref="A30:B30"/>
    <mergeCell ref="K30:L30"/>
    <mergeCell ref="C33:G33"/>
    <mergeCell ref="I33:I34"/>
    <mergeCell ref="M33:Q33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49:L51 B49:B51 L63:L65 B63:B65 L35:L37 B35:B37">
    <cfRule type="cellIs" dxfId="1" priority="2" stopIfTrue="1" operator="greaterThanOrEqual">
      <formula>200</formula>
    </cfRule>
  </conditionalFormatting>
  <conditionalFormatting sqref="M8:O10 C8:E10 M22:O24 C22:E24 M49:O51 C49:E51 M63:O65 C63:E65 M35:O37 C35:E37">
    <cfRule type="cellIs" dxfId="0" priority="1" stopIfTrue="1" operator="greaterThanOrEqual">
      <formula>200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3"/>
  <sheetViews>
    <sheetView workbookViewId="0">
      <selection activeCell="G25" sqref="G25"/>
    </sheetView>
  </sheetViews>
  <sheetFormatPr baseColWidth="10" defaultColWidth="11.42578125" defaultRowHeight="19.5"/>
  <cols>
    <col min="1" max="1" width="1.28515625" style="7" customWidth="1"/>
    <col min="2" max="2" width="4.7109375" style="8" customWidth="1"/>
    <col min="3" max="3" width="9" style="7" bestFit="1" customWidth="1"/>
    <col min="4" max="4" width="30.42578125" style="8" customWidth="1"/>
    <col min="5" max="5" width="14" style="8" customWidth="1"/>
    <col min="6" max="6" width="10" style="8" bestFit="1" customWidth="1"/>
    <col min="7" max="8" width="9.7109375" style="8" customWidth="1"/>
    <col min="9" max="9" width="1.7109375" style="118" customWidth="1"/>
    <col min="10" max="10" width="6.7109375" style="8" customWidth="1"/>
    <col min="11" max="11" width="5.7109375" style="7" customWidth="1"/>
    <col min="12" max="12" width="30.7109375" style="8" customWidth="1"/>
    <col min="13" max="14" width="9.7109375" style="8" customWidth="1"/>
    <col min="15" max="15" width="9.85546875" style="7" customWidth="1"/>
    <col min="16" max="16" width="5.7109375" style="9" bestFit="1" customWidth="1"/>
    <col min="17" max="17" width="5.5703125" style="7" bestFit="1" customWidth="1"/>
    <col min="18" max="18" width="30.42578125" style="7" customWidth="1"/>
    <col min="19" max="19" width="7.42578125" style="7" customWidth="1"/>
    <col min="20" max="20" width="8" style="7" bestFit="1" customWidth="1"/>
    <col min="21" max="21" width="4" style="7" customWidth="1"/>
    <col min="22" max="22" width="5.7109375" style="7" bestFit="1" customWidth="1"/>
    <col min="23" max="23" width="5.85546875" style="7" bestFit="1" customWidth="1"/>
    <col min="24" max="24" width="30.42578125" style="7" customWidth="1"/>
    <col min="25" max="25" width="7.85546875" style="7" customWidth="1"/>
    <col min="26" max="26" width="8" style="7" bestFit="1" customWidth="1"/>
    <col min="27" max="259" width="11.5703125" style="7"/>
    <col min="260" max="260" width="1.28515625" style="7" customWidth="1"/>
    <col min="261" max="261" width="4.7109375" style="7" customWidth="1"/>
    <col min="262" max="262" width="5.7109375" style="7" customWidth="1"/>
    <col min="263" max="263" width="29.7109375" style="7" customWidth="1"/>
    <col min="264" max="264" width="6.7109375" style="7" customWidth="1"/>
    <col min="265" max="265" width="9.7109375" style="7" customWidth="1"/>
    <col min="266" max="266" width="1.7109375" style="7" customWidth="1"/>
    <col min="267" max="267" width="6.7109375" style="7" customWidth="1"/>
    <col min="268" max="268" width="5.7109375" style="7" customWidth="1"/>
    <col min="269" max="269" width="29.7109375" style="7" customWidth="1"/>
    <col min="270" max="270" width="9.7109375" style="7" customWidth="1"/>
    <col min="271" max="271" width="8" style="7" bestFit="1" customWidth="1"/>
    <col min="272" max="272" width="5.7109375" style="7" bestFit="1" customWidth="1"/>
    <col min="273" max="273" width="5.5703125" style="7" bestFit="1" customWidth="1"/>
    <col min="274" max="274" width="29.7109375" style="7" customWidth="1"/>
    <col min="275" max="275" width="4.85546875" style="7" bestFit="1" customWidth="1"/>
    <col min="276" max="276" width="8" style="7" bestFit="1" customWidth="1"/>
    <col min="277" max="277" width="4" style="7" customWidth="1"/>
    <col min="278" max="278" width="5.7109375" style="7" bestFit="1" customWidth="1"/>
    <col min="279" max="279" width="5.85546875" style="7" bestFit="1" customWidth="1"/>
    <col min="280" max="280" width="20.28515625" style="7" bestFit="1" customWidth="1"/>
    <col min="281" max="281" width="4.85546875" style="7" bestFit="1" customWidth="1"/>
    <col min="282" max="282" width="8" style="7" bestFit="1" customWidth="1"/>
    <col min="283" max="515" width="11.5703125" style="7"/>
    <col min="516" max="516" width="1.28515625" style="7" customWidth="1"/>
    <col min="517" max="517" width="4.7109375" style="7" customWidth="1"/>
    <col min="518" max="518" width="5.7109375" style="7" customWidth="1"/>
    <col min="519" max="519" width="29.7109375" style="7" customWidth="1"/>
    <col min="520" max="520" width="6.7109375" style="7" customWidth="1"/>
    <col min="521" max="521" width="9.7109375" style="7" customWidth="1"/>
    <col min="522" max="522" width="1.7109375" style="7" customWidth="1"/>
    <col min="523" max="523" width="6.7109375" style="7" customWidth="1"/>
    <col min="524" max="524" width="5.7109375" style="7" customWidth="1"/>
    <col min="525" max="525" width="29.7109375" style="7" customWidth="1"/>
    <col min="526" max="526" width="9.7109375" style="7" customWidth="1"/>
    <col min="527" max="527" width="8" style="7" bestFit="1" customWidth="1"/>
    <col min="528" max="528" width="5.7109375" style="7" bestFit="1" customWidth="1"/>
    <col min="529" max="529" width="5.5703125" style="7" bestFit="1" customWidth="1"/>
    <col min="530" max="530" width="29.7109375" style="7" customWidth="1"/>
    <col min="531" max="531" width="4.85546875" style="7" bestFit="1" customWidth="1"/>
    <col min="532" max="532" width="8" style="7" bestFit="1" customWidth="1"/>
    <col min="533" max="533" width="4" style="7" customWidth="1"/>
    <col min="534" max="534" width="5.7109375" style="7" bestFit="1" customWidth="1"/>
    <col min="535" max="535" width="5.85546875" style="7" bestFit="1" customWidth="1"/>
    <col min="536" max="536" width="20.28515625" style="7" bestFit="1" customWidth="1"/>
    <col min="537" max="537" width="4.85546875" style="7" bestFit="1" customWidth="1"/>
    <col min="538" max="538" width="8" style="7" bestFit="1" customWidth="1"/>
    <col min="539" max="771" width="11.5703125" style="7"/>
    <col min="772" max="772" width="1.28515625" style="7" customWidth="1"/>
    <col min="773" max="773" width="4.7109375" style="7" customWidth="1"/>
    <col min="774" max="774" width="5.7109375" style="7" customWidth="1"/>
    <col min="775" max="775" width="29.7109375" style="7" customWidth="1"/>
    <col min="776" max="776" width="6.7109375" style="7" customWidth="1"/>
    <col min="777" max="777" width="9.7109375" style="7" customWidth="1"/>
    <col min="778" max="778" width="1.7109375" style="7" customWidth="1"/>
    <col min="779" max="779" width="6.7109375" style="7" customWidth="1"/>
    <col min="780" max="780" width="5.7109375" style="7" customWidth="1"/>
    <col min="781" max="781" width="29.7109375" style="7" customWidth="1"/>
    <col min="782" max="782" width="9.7109375" style="7" customWidth="1"/>
    <col min="783" max="783" width="8" style="7" bestFit="1" customWidth="1"/>
    <col min="784" max="784" width="5.7109375" style="7" bestFit="1" customWidth="1"/>
    <col min="785" max="785" width="5.5703125" style="7" bestFit="1" customWidth="1"/>
    <col min="786" max="786" width="29.7109375" style="7" customWidth="1"/>
    <col min="787" max="787" width="4.85546875" style="7" bestFit="1" customWidth="1"/>
    <col min="788" max="788" width="8" style="7" bestFit="1" customWidth="1"/>
    <col min="789" max="789" width="4" style="7" customWidth="1"/>
    <col min="790" max="790" width="5.7109375" style="7" bestFit="1" customWidth="1"/>
    <col min="791" max="791" width="5.85546875" style="7" bestFit="1" customWidth="1"/>
    <col min="792" max="792" width="20.28515625" style="7" bestFit="1" customWidth="1"/>
    <col min="793" max="793" width="4.85546875" style="7" bestFit="1" customWidth="1"/>
    <col min="794" max="794" width="8" style="7" bestFit="1" customWidth="1"/>
    <col min="795" max="1027" width="11.5703125" style="7"/>
    <col min="1028" max="1028" width="1.28515625" style="7" customWidth="1"/>
    <col min="1029" max="1029" width="4.7109375" style="7" customWidth="1"/>
    <col min="1030" max="1030" width="5.7109375" style="7" customWidth="1"/>
    <col min="1031" max="1031" width="29.7109375" style="7" customWidth="1"/>
    <col min="1032" max="1032" width="6.7109375" style="7" customWidth="1"/>
    <col min="1033" max="1033" width="9.7109375" style="7" customWidth="1"/>
    <col min="1034" max="1034" width="1.7109375" style="7" customWidth="1"/>
    <col min="1035" max="1035" width="6.7109375" style="7" customWidth="1"/>
    <col min="1036" max="1036" width="5.7109375" style="7" customWidth="1"/>
    <col min="1037" max="1037" width="29.7109375" style="7" customWidth="1"/>
    <col min="1038" max="1038" width="9.7109375" style="7" customWidth="1"/>
    <col min="1039" max="1039" width="8" style="7" bestFit="1" customWidth="1"/>
    <col min="1040" max="1040" width="5.7109375" style="7" bestFit="1" customWidth="1"/>
    <col min="1041" max="1041" width="5.5703125" style="7" bestFit="1" customWidth="1"/>
    <col min="1042" max="1042" width="29.7109375" style="7" customWidth="1"/>
    <col min="1043" max="1043" width="4.85546875" style="7" bestFit="1" customWidth="1"/>
    <col min="1044" max="1044" width="8" style="7" bestFit="1" customWidth="1"/>
    <col min="1045" max="1045" width="4" style="7" customWidth="1"/>
    <col min="1046" max="1046" width="5.7109375" style="7" bestFit="1" customWidth="1"/>
    <col min="1047" max="1047" width="5.85546875" style="7" bestFit="1" customWidth="1"/>
    <col min="1048" max="1048" width="20.28515625" style="7" bestFit="1" customWidth="1"/>
    <col min="1049" max="1049" width="4.85546875" style="7" bestFit="1" customWidth="1"/>
    <col min="1050" max="1050" width="8" style="7" bestFit="1" customWidth="1"/>
    <col min="1051" max="1283" width="11.5703125" style="7"/>
    <col min="1284" max="1284" width="1.28515625" style="7" customWidth="1"/>
    <col min="1285" max="1285" width="4.7109375" style="7" customWidth="1"/>
    <col min="1286" max="1286" width="5.7109375" style="7" customWidth="1"/>
    <col min="1287" max="1287" width="29.7109375" style="7" customWidth="1"/>
    <col min="1288" max="1288" width="6.7109375" style="7" customWidth="1"/>
    <col min="1289" max="1289" width="9.7109375" style="7" customWidth="1"/>
    <col min="1290" max="1290" width="1.7109375" style="7" customWidth="1"/>
    <col min="1291" max="1291" width="6.7109375" style="7" customWidth="1"/>
    <col min="1292" max="1292" width="5.7109375" style="7" customWidth="1"/>
    <col min="1293" max="1293" width="29.7109375" style="7" customWidth="1"/>
    <col min="1294" max="1294" width="9.7109375" style="7" customWidth="1"/>
    <col min="1295" max="1295" width="8" style="7" bestFit="1" customWidth="1"/>
    <col min="1296" max="1296" width="5.7109375" style="7" bestFit="1" customWidth="1"/>
    <col min="1297" max="1297" width="5.5703125" style="7" bestFit="1" customWidth="1"/>
    <col min="1298" max="1298" width="29.7109375" style="7" customWidth="1"/>
    <col min="1299" max="1299" width="4.85546875" style="7" bestFit="1" customWidth="1"/>
    <col min="1300" max="1300" width="8" style="7" bestFit="1" customWidth="1"/>
    <col min="1301" max="1301" width="4" style="7" customWidth="1"/>
    <col min="1302" max="1302" width="5.7109375" style="7" bestFit="1" customWidth="1"/>
    <col min="1303" max="1303" width="5.85546875" style="7" bestFit="1" customWidth="1"/>
    <col min="1304" max="1304" width="20.28515625" style="7" bestFit="1" customWidth="1"/>
    <col min="1305" max="1305" width="4.85546875" style="7" bestFit="1" customWidth="1"/>
    <col min="1306" max="1306" width="8" style="7" bestFit="1" customWidth="1"/>
    <col min="1307" max="1539" width="11.5703125" style="7"/>
    <col min="1540" max="1540" width="1.28515625" style="7" customWidth="1"/>
    <col min="1541" max="1541" width="4.7109375" style="7" customWidth="1"/>
    <col min="1542" max="1542" width="5.7109375" style="7" customWidth="1"/>
    <col min="1543" max="1543" width="29.7109375" style="7" customWidth="1"/>
    <col min="1544" max="1544" width="6.7109375" style="7" customWidth="1"/>
    <col min="1545" max="1545" width="9.7109375" style="7" customWidth="1"/>
    <col min="1546" max="1546" width="1.7109375" style="7" customWidth="1"/>
    <col min="1547" max="1547" width="6.7109375" style="7" customWidth="1"/>
    <col min="1548" max="1548" width="5.7109375" style="7" customWidth="1"/>
    <col min="1549" max="1549" width="29.7109375" style="7" customWidth="1"/>
    <col min="1550" max="1550" width="9.7109375" style="7" customWidth="1"/>
    <col min="1551" max="1551" width="8" style="7" bestFit="1" customWidth="1"/>
    <col min="1552" max="1552" width="5.7109375" style="7" bestFit="1" customWidth="1"/>
    <col min="1553" max="1553" width="5.5703125" style="7" bestFit="1" customWidth="1"/>
    <col min="1554" max="1554" width="29.7109375" style="7" customWidth="1"/>
    <col min="1555" max="1555" width="4.85546875" style="7" bestFit="1" customWidth="1"/>
    <col min="1556" max="1556" width="8" style="7" bestFit="1" customWidth="1"/>
    <col min="1557" max="1557" width="4" style="7" customWidth="1"/>
    <col min="1558" max="1558" width="5.7109375" style="7" bestFit="1" customWidth="1"/>
    <col min="1559" max="1559" width="5.85546875" style="7" bestFit="1" customWidth="1"/>
    <col min="1560" max="1560" width="20.28515625" style="7" bestFit="1" customWidth="1"/>
    <col min="1561" max="1561" width="4.85546875" style="7" bestFit="1" customWidth="1"/>
    <col min="1562" max="1562" width="8" style="7" bestFit="1" customWidth="1"/>
    <col min="1563" max="1795" width="11.5703125" style="7"/>
    <col min="1796" max="1796" width="1.28515625" style="7" customWidth="1"/>
    <col min="1797" max="1797" width="4.7109375" style="7" customWidth="1"/>
    <col min="1798" max="1798" width="5.7109375" style="7" customWidth="1"/>
    <col min="1799" max="1799" width="29.7109375" style="7" customWidth="1"/>
    <col min="1800" max="1800" width="6.7109375" style="7" customWidth="1"/>
    <col min="1801" max="1801" width="9.7109375" style="7" customWidth="1"/>
    <col min="1802" max="1802" width="1.7109375" style="7" customWidth="1"/>
    <col min="1803" max="1803" width="6.7109375" style="7" customWidth="1"/>
    <col min="1804" max="1804" width="5.7109375" style="7" customWidth="1"/>
    <col min="1805" max="1805" width="29.7109375" style="7" customWidth="1"/>
    <col min="1806" max="1806" width="9.7109375" style="7" customWidth="1"/>
    <col min="1807" max="1807" width="8" style="7" bestFit="1" customWidth="1"/>
    <col min="1808" max="1808" width="5.7109375" style="7" bestFit="1" customWidth="1"/>
    <col min="1809" max="1809" width="5.5703125" style="7" bestFit="1" customWidth="1"/>
    <col min="1810" max="1810" width="29.7109375" style="7" customWidth="1"/>
    <col min="1811" max="1811" width="4.85546875" style="7" bestFit="1" customWidth="1"/>
    <col min="1812" max="1812" width="8" style="7" bestFit="1" customWidth="1"/>
    <col min="1813" max="1813" width="4" style="7" customWidth="1"/>
    <col min="1814" max="1814" width="5.7109375" style="7" bestFit="1" customWidth="1"/>
    <col min="1815" max="1815" width="5.85546875" style="7" bestFit="1" customWidth="1"/>
    <col min="1816" max="1816" width="20.28515625" style="7" bestFit="1" customWidth="1"/>
    <col min="1817" max="1817" width="4.85546875" style="7" bestFit="1" customWidth="1"/>
    <col min="1818" max="1818" width="8" style="7" bestFit="1" customWidth="1"/>
    <col min="1819" max="2051" width="11.5703125" style="7"/>
    <col min="2052" max="2052" width="1.28515625" style="7" customWidth="1"/>
    <col min="2053" max="2053" width="4.7109375" style="7" customWidth="1"/>
    <col min="2054" max="2054" width="5.7109375" style="7" customWidth="1"/>
    <col min="2055" max="2055" width="29.7109375" style="7" customWidth="1"/>
    <col min="2056" max="2056" width="6.7109375" style="7" customWidth="1"/>
    <col min="2057" max="2057" width="9.7109375" style="7" customWidth="1"/>
    <col min="2058" max="2058" width="1.7109375" style="7" customWidth="1"/>
    <col min="2059" max="2059" width="6.7109375" style="7" customWidth="1"/>
    <col min="2060" max="2060" width="5.7109375" style="7" customWidth="1"/>
    <col min="2061" max="2061" width="29.7109375" style="7" customWidth="1"/>
    <col min="2062" max="2062" width="9.7109375" style="7" customWidth="1"/>
    <col min="2063" max="2063" width="8" style="7" bestFit="1" customWidth="1"/>
    <col min="2064" max="2064" width="5.7109375" style="7" bestFit="1" customWidth="1"/>
    <col min="2065" max="2065" width="5.5703125" style="7" bestFit="1" customWidth="1"/>
    <col min="2066" max="2066" width="29.7109375" style="7" customWidth="1"/>
    <col min="2067" max="2067" width="4.85546875" style="7" bestFit="1" customWidth="1"/>
    <col min="2068" max="2068" width="8" style="7" bestFit="1" customWidth="1"/>
    <col min="2069" max="2069" width="4" style="7" customWidth="1"/>
    <col min="2070" max="2070" width="5.7109375" style="7" bestFit="1" customWidth="1"/>
    <col min="2071" max="2071" width="5.85546875" style="7" bestFit="1" customWidth="1"/>
    <col min="2072" max="2072" width="20.28515625" style="7" bestFit="1" customWidth="1"/>
    <col min="2073" max="2073" width="4.85546875" style="7" bestFit="1" customWidth="1"/>
    <col min="2074" max="2074" width="8" style="7" bestFit="1" customWidth="1"/>
    <col min="2075" max="2307" width="11.5703125" style="7"/>
    <col min="2308" max="2308" width="1.28515625" style="7" customWidth="1"/>
    <col min="2309" max="2309" width="4.7109375" style="7" customWidth="1"/>
    <col min="2310" max="2310" width="5.7109375" style="7" customWidth="1"/>
    <col min="2311" max="2311" width="29.7109375" style="7" customWidth="1"/>
    <col min="2312" max="2312" width="6.7109375" style="7" customWidth="1"/>
    <col min="2313" max="2313" width="9.7109375" style="7" customWidth="1"/>
    <col min="2314" max="2314" width="1.7109375" style="7" customWidth="1"/>
    <col min="2315" max="2315" width="6.7109375" style="7" customWidth="1"/>
    <col min="2316" max="2316" width="5.7109375" style="7" customWidth="1"/>
    <col min="2317" max="2317" width="29.7109375" style="7" customWidth="1"/>
    <col min="2318" max="2318" width="9.7109375" style="7" customWidth="1"/>
    <col min="2319" max="2319" width="8" style="7" bestFit="1" customWidth="1"/>
    <col min="2320" max="2320" width="5.7109375" style="7" bestFit="1" customWidth="1"/>
    <col min="2321" max="2321" width="5.5703125" style="7" bestFit="1" customWidth="1"/>
    <col min="2322" max="2322" width="29.7109375" style="7" customWidth="1"/>
    <col min="2323" max="2323" width="4.85546875" style="7" bestFit="1" customWidth="1"/>
    <col min="2324" max="2324" width="8" style="7" bestFit="1" customWidth="1"/>
    <col min="2325" max="2325" width="4" style="7" customWidth="1"/>
    <col min="2326" max="2326" width="5.7109375" style="7" bestFit="1" customWidth="1"/>
    <col min="2327" max="2327" width="5.85546875" style="7" bestFit="1" customWidth="1"/>
    <col min="2328" max="2328" width="20.28515625" style="7" bestFit="1" customWidth="1"/>
    <col min="2329" max="2329" width="4.85546875" style="7" bestFit="1" customWidth="1"/>
    <col min="2330" max="2330" width="8" style="7" bestFit="1" customWidth="1"/>
    <col min="2331" max="2563" width="11.5703125" style="7"/>
    <col min="2564" max="2564" width="1.28515625" style="7" customWidth="1"/>
    <col min="2565" max="2565" width="4.7109375" style="7" customWidth="1"/>
    <col min="2566" max="2566" width="5.7109375" style="7" customWidth="1"/>
    <col min="2567" max="2567" width="29.7109375" style="7" customWidth="1"/>
    <col min="2568" max="2568" width="6.7109375" style="7" customWidth="1"/>
    <col min="2569" max="2569" width="9.7109375" style="7" customWidth="1"/>
    <col min="2570" max="2570" width="1.7109375" style="7" customWidth="1"/>
    <col min="2571" max="2571" width="6.7109375" style="7" customWidth="1"/>
    <col min="2572" max="2572" width="5.7109375" style="7" customWidth="1"/>
    <col min="2573" max="2573" width="29.7109375" style="7" customWidth="1"/>
    <col min="2574" max="2574" width="9.7109375" style="7" customWidth="1"/>
    <col min="2575" max="2575" width="8" style="7" bestFit="1" customWidth="1"/>
    <col min="2576" max="2576" width="5.7109375" style="7" bestFit="1" customWidth="1"/>
    <col min="2577" max="2577" width="5.5703125" style="7" bestFit="1" customWidth="1"/>
    <col min="2578" max="2578" width="29.7109375" style="7" customWidth="1"/>
    <col min="2579" max="2579" width="4.85546875" style="7" bestFit="1" customWidth="1"/>
    <col min="2580" max="2580" width="8" style="7" bestFit="1" customWidth="1"/>
    <col min="2581" max="2581" width="4" style="7" customWidth="1"/>
    <col min="2582" max="2582" width="5.7109375" style="7" bestFit="1" customWidth="1"/>
    <col min="2583" max="2583" width="5.85546875" style="7" bestFit="1" customWidth="1"/>
    <col min="2584" max="2584" width="20.28515625" style="7" bestFit="1" customWidth="1"/>
    <col min="2585" max="2585" width="4.85546875" style="7" bestFit="1" customWidth="1"/>
    <col min="2586" max="2586" width="8" style="7" bestFit="1" customWidth="1"/>
    <col min="2587" max="2819" width="11.5703125" style="7"/>
    <col min="2820" max="2820" width="1.28515625" style="7" customWidth="1"/>
    <col min="2821" max="2821" width="4.7109375" style="7" customWidth="1"/>
    <col min="2822" max="2822" width="5.7109375" style="7" customWidth="1"/>
    <col min="2823" max="2823" width="29.7109375" style="7" customWidth="1"/>
    <col min="2824" max="2824" width="6.7109375" style="7" customWidth="1"/>
    <col min="2825" max="2825" width="9.7109375" style="7" customWidth="1"/>
    <col min="2826" max="2826" width="1.7109375" style="7" customWidth="1"/>
    <col min="2827" max="2827" width="6.7109375" style="7" customWidth="1"/>
    <col min="2828" max="2828" width="5.7109375" style="7" customWidth="1"/>
    <col min="2829" max="2829" width="29.7109375" style="7" customWidth="1"/>
    <col min="2830" max="2830" width="9.7109375" style="7" customWidth="1"/>
    <col min="2831" max="2831" width="8" style="7" bestFit="1" customWidth="1"/>
    <col min="2832" max="2832" width="5.7109375" style="7" bestFit="1" customWidth="1"/>
    <col min="2833" max="2833" width="5.5703125" style="7" bestFit="1" customWidth="1"/>
    <col min="2834" max="2834" width="29.7109375" style="7" customWidth="1"/>
    <col min="2835" max="2835" width="4.85546875" style="7" bestFit="1" customWidth="1"/>
    <col min="2836" max="2836" width="8" style="7" bestFit="1" customWidth="1"/>
    <col min="2837" max="2837" width="4" style="7" customWidth="1"/>
    <col min="2838" max="2838" width="5.7109375" style="7" bestFit="1" customWidth="1"/>
    <col min="2839" max="2839" width="5.85546875" style="7" bestFit="1" customWidth="1"/>
    <col min="2840" max="2840" width="20.28515625" style="7" bestFit="1" customWidth="1"/>
    <col min="2841" max="2841" width="4.85546875" style="7" bestFit="1" customWidth="1"/>
    <col min="2842" max="2842" width="8" style="7" bestFit="1" customWidth="1"/>
    <col min="2843" max="3075" width="11.5703125" style="7"/>
    <col min="3076" max="3076" width="1.28515625" style="7" customWidth="1"/>
    <col min="3077" max="3077" width="4.7109375" style="7" customWidth="1"/>
    <col min="3078" max="3078" width="5.7109375" style="7" customWidth="1"/>
    <col min="3079" max="3079" width="29.7109375" style="7" customWidth="1"/>
    <col min="3080" max="3080" width="6.7109375" style="7" customWidth="1"/>
    <col min="3081" max="3081" width="9.7109375" style="7" customWidth="1"/>
    <col min="3082" max="3082" width="1.7109375" style="7" customWidth="1"/>
    <col min="3083" max="3083" width="6.7109375" style="7" customWidth="1"/>
    <col min="3084" max="3084" width="5.7109375" style="7" customWidth="1"/>
    <col min="3085" max="3085" width="29.7109375" style="7" customWidth="1"/>
    <col min="3086" max="3086" width="9.7109375" style="7" customWidth="1"/>
    <col min="3087" max="3087" width="8" style="7" bestFit="1" customWidth="1"/>
    <col min="3088" max="3088" width="5.7109375" style="7" bestFit="1" customWidth="1"/>
    <col min="3089" max="3089" width="5.5703125" style="7" bestFit="1" customWidth="1"/>
    <col min="3090" max="3090" width="29.7109375" style="7" customWidth="1"/>
    <col min="3091" max="3091" width="4.85546875" style="7" bestFit="1" customWidth="1"/>
    <col min="3092" max="3092" width="8" style="7" bestFit="1" customWidth="1"/>
    <col min="3093" max="3093" width="4" style="7" customWidth="1"/>
    <col min="3094" max="3094" width="5.7109375" style="7" bestFit="1" customWidth="1"/>
    <col min="3095" max="3095" width="5.85546875" style="7" bestFit="1" customWidth="1"/>
    <col min="3096" max="3096" width="20.28515625" style="7" bestFit="1" customWidth="1"/>
    <col min="3097" max="3097" width="4.85546875" style="7" bestFit="1" customWidth="1"/>
    <col min="3098" max="3098" width="8" style="7" bestFit="1" customWidth="1"/>
    <col min="3099" max="3331" width="11.5703125" style="7"/>
    <col min="3332" max="3332" width="1.28515625" style="7" customWidth="1"/>
    <col min="3333" max="3333" width="4.7109375" style="7" customWidth="1"/>
    <col min="3334" max="3334" width="5.7109375" style="7" customWidth="1"/>
    <col min="3335" max="3335" width="29.7109375" style="7" customWidth="1"/>
    <col min="3336" max="3336" width="6.7109375" style="7" customWidth="1"/>
    <col min="3337" max="3337" width="9.7109375" style="7" customWidth="1"/>
    <col min="3338" max="3338" width="1.7109375" style="7" customWidth="1"/>
    <col min="3339" max="3339" width="6.7109375" style="7" customWidth="1"/>
    <col min="3340" max="3340" width="5.7109375" style="7" customWidth="1"/>
    <col min="3341" max="3341" width="29.7109375" style="7" customWidth="1"/>
    <col min="3342" max="3342" width="9.7109375" style="7" customWidth="1"/>
    <col min="3343" max="3343" width="8" style="7" bestFit="1" customWidth="1"/>
    <col min="3344" max="3344" width="5.7109375" style="7" bestFit="1" customWidth="1"/>
    <col min="3345" max="3345" width="5.5703125" style="7" bestFit="1" customWidth="1"/>
    <col min="3346" max="3346" width="29.7109375" style="7" customWidth="1"/>
    <col min="3347" max="3347" width="4.85546875" style="7" bestFit="1" customWidth="1"/>
    <col min="3348" max="3348" width="8" style="7" bestFit="1" customWidth="1"/>
    <col min="3349" max="3349" width="4" style="7" customWidth="1"/>
    <col min="3350" max="3350" width="5.7109375" style="7" bestFit="1" customWidth="1"/>
    <col min="3351" max="3351" width="5.85546875" style="7" bestFit="1" customWidth="1"/>
    <col min="3352" max="3352" width="20.28515625" style="7" bestFit="1" customWidth="1"/>
    <col min="3353" max="3353" width="4.85546875" style="7" bestFit="1" customWidth="1"/>
    <col min="3354" max="3354" width="8" style="7" bestFit="1" customWidth="1"/>
    <col min="3355" max="3587" width="11.5703125" style="7"/>
    <col min="3588" max="3588" width="1.28515625" style="7" customWidth="1"/>
    <col min="3589" max="3589" width="4.7109375" style="7" customWidth="1"/>
    <col min="3590" max="3590" width="5.7109375" style="7" customWidth="1"/>
    <col min="3591" max="3591" width="29.7109375" style="7" customWidth="1"/>
    <col min="3592" max="3592" width="6.7109375" style="7" customWidth="1"/>
    <col min="3593" max="3593" width="9.7109375" style="7" customWidth="1"/>
    <col min="3594" max="3594" width="1.7109375" style="7" customWidth="1"/>
    <col min="3595" max="3595" width="6.7109375" style="7" customWidth="1"/>
    <col min="3596" max="3596" width="5.7109375" style="7" customWidth="1"/>
    <col min="3597" max="3597" width="29.7109375" style="7" customWidth="1"/>
    <col min="3598" max="3598" width="9.7109375" style="7" customWidth="1"/>
    <col min="3599" max="3599" width="8" style="7" bestFit="1" customWidth="1"/>
    <col min="3600" max="3600" width="5.7109375" style="7" bestFit="1" customWidth="1"/>
    <col min="3601" max="3601" width="5.5703125" style="7" bestFit="1" customWidth="1"/>
    <col min="3602" max="3602" width="29.7109375" style="7" customWidth="1"/>
    <col min="3603" max="3603" width="4.85546875" style="7" bestFit="1" customWidth="1"/>
    <col min="3604" max="3604" width="8" style="7" bestFit="1" customWidth="1"/>
    <col min="3605" max="3605" width="4" style="7" customWidth="1"/>
    <col min="3606" max="3606" width="5.7109375" style="7" bestFit="1" customWidth="1"/>
    <col min="3607" max="3607" width="5.85546875" style="7" bestFit="1" customWidth="1"/>
    <col min="3608" max="3608" width="20.28515625" style="7" bestFit="1" customWidth="1"/>
    <col min="3609" max="3609" width="4.85546875" style="7" bestFit="1" customWidth="1"/>
    <col min="3610" max="3610" width="8" style="7" bestFit="1" customWidth="1"/>
    <col min="3611" max="3843" width="11.5703125" style="7"/>
    <col min="3844" max="3844" width="1.28515625" style="7" customWidth="1"/>
    <col min="3845" max="3845" width="4.7109375" style="7" customWidth="1"/>
    <col min="3846" max="3846" width="5.7109375" style="7" customWidth="1"/>
    <col min="3847" max="3847" width="29.7109375" style="7" customWidth="1"/>
    <col min="3848" max="3848" width="6.7109375" style="7" customWidth="1"/>
    <col min="3849" max="3849" width="9.7109375" style="7" customWidth="1"/>
    <col min="3850" max="3850" width="1.7109375" style="7" customWidth="1"/>
    <col min="3851" max="3851" width="6.7109375" style="7" customWidth="1"/>
    <col min="3852" max="3852" width="5.7109375" style="7" customWidth="1"/>
    <col min="3853" max="3853" width="29.7109375" style="7" customWidth="1"/>
    <col min="3854" max="3854" width="9.7109375" style="7" customWidth="1"/>
    <col min="3855" max="3855" width="8" style="7" bestFit="1" customWidth="1"/>
    <col min="3856" max="3856" width="5.7109375" style="7" bestFit="1" customWidth="1"/>
    <col min="3857" max="3857" width="5.5703125" style="7" bestFit="1" customWidth="1"/>
    <col min="3858" max="3858" width="29.7109375" style="7" customWidth="1"/>
    <col min="3859" max="3859" width="4.85546875" style="7" bestFit="1" customWidth="1"/>
    <col min="3860" max="3860" width="8" style="7" bestFit="1" customWidth="1"/>
    <col min="3861" max="3861" width="4" style="7" customWidth="1"/>
    <col min="3862" max="3862" width="5.7109375" style="7" bestFit="1" customWidth="1"/>
    <col min="3863" max="3863" width="5.85546875" style="7" bestFit="1" customWidth="1"/>
    <col min="3864" max="3864" width="20.28515625" style="7" bestFit="1" customWidth="1"/>
    <col min="3865" max="3865" width="4.85546875" style="7" bestFit="1" customWidth="1"/>
    <col min="3866" max="3866" width="8" style="7" bestFit="1" customWidth="1"/>
    <col min="3867" max="4099" width="11.5703125" style="7"/>
    <col min="4100" max="4100" width="1.28515625" style="7" customWidth="1"/>
    <col min="4101" max="4101" width="4.7109375" style="7" customWidth="1"/>
    <col min="4102" max="4102" width="5.7109375" style="7" customWidth="1"/>
    <col min="4103" max="4103" width="29.7109375" style="7" customWidth="1"/>
    <col min="4104" max="4104" width="6.7109375" style="7" customWidth="1"/>
    <col min="4105" max="4105" width="9.7109375" style="7" customWidth="1"/>
    <col min="4106" max="4106" width="1.7109375" style="7" customWidth="1"/>
    <col min="4107" max="4107" width="6.7109375" style="7" customWidth="1"/>
    <col min="4108" max="4108" width="5.7109375" style="7" customWidth="1"/>
    <col min="4109" max="4109" width="29.7109375" style="7" customWidth="1"/>
    <col min="4110" max="4110" width="9.7109375" style="7" customWidth="1"/>
    <col min="4111" max="4111" width="8" style="7" bestFit="1" customWidth="1"/>
    <col min="4112" max="4112" width="5.7109375" style="7" bestFit="1" customWidth="1"/>
    <col min="4113" max="4113" width="5.5703125" style="7" bestFit="1" customWidth="1"/>
    <col min="4114" max="4114" width="29.7109375" style="7" customWidth="1"/>
    <col min="4115" max="4115" width="4.85546875" style="7" bestFit="1" customWidth="1"/>
    <col min="4116" max="4116" width="8" style="7" bestFit="1" customWidth="1"/>
    <col min="4117" max="4117" width="4" style="7" customWidth="1"/>
    <col min="4118" max="4118" width="5.7109375" style="7" bestFit="1" customWidth="1"/>
    <col min="4119" max="4119" width="5.85546875" style="7" bestFit="1" customWidth="1"/>
    <col min="4120" max="4120" width="20.28515625" style="7" bestFit="1" customWidth="1"/>
    <col min="4121" max="4121" width="4.85546875" style="7" bestFit="1" customWidth="1"/>
    <col min="4122" max="4122" width="8" style="7" bestFit="1" customWidth="1"/>
    <col min="4123" max="4355" width="11.5703125" style="7"/>
    <col min="4356" max="4356" width="1.28515625" style="7" customWidth="1"/>
    <col min="4357" max="4357" width="4.7109375" style="7" customWidth="1"/>
    <col min="4358" max="4358" width="5.7109375" style="7" customWidth="1"/>
    <col min="4359" max="4359" width="29.7109375" style="7" customWidth="1"/>
    <col min="4360" max="4360" width="6.7109375" style="7" customWidth="1"/>
    <col min="4361" max="4361" width="9.7109375" style="7" customWidth="1"/>
    <col min="4362" max="4362" width="1.7109375" style="7" customWidth="1"/>
    <col min="4363" max="4363" width="6.7109375" style="7" customWidth="1"/>
    <col min="4364" max="4364" width="5.7109375" style="7" customWidth="1"/>
    <col min="4365" max="4365" width="29.7109375" style="7" customWidth="1"/>
    <col min="4366" max="4366" width="9.7109375" style="7" customWidth="1"/>
    <col min="4367" max="4367" width="8" style="7" bestFit="1" customWidth="1"/>
    <col min="4368" max="4368" width="5.7109375" style="7" bestFit="1" customWidth="1"/>
    <col min="4369" max="4369" width="5.5703125" style="7" bestFit="1" customWidth="1"/>
    <col min="4370" max="4370" width="29.7109375" style="7" customWidth="1"/>
    <col min="4371" max="4371" width="4.85546875" style="7" bestFit="1" customWidth="1"/>
    <col min="4372" max="4372" width="8" style="7" bestFit="1" customWidth="1"/>
    <col min="4373" max="4373" width="4" style="7" customWidth="1"/>
    <col min="4374" max="4374" width="5.7109375" style="7" bestFit="1" customWidth="1"/>
    <col min="4375" max="4375" width="5.85546875" style="7" bestFit="1" customWidth="1"/>
    <col min="4376" max="4376" width="20.28515625" style="7" bestFit="1" customWidth="1"/>
    <col min="4377" max="4377" width="4.85546875" style="7" bestFit="1" customWidth="1"/>
    <col min="4378" max="4378" width="8" style="7" bestFit="1" customWidth="1"/>
    <col min="4379" max="4611" width="11.5703125" style="7"/>
    <col min="4612" max="4612" width="1.28515625" style="7" customWidth="1"/>
    <col min="4613" max="4613" width="4.7109375" style="7" customWidth="1"/>
    <col min="4614" max="4614" width="5.7109375" style="7" customWidth="1"/>
    <col min="4615" max="4615" width="29.7109375" style="7" customWidth="1"/>
    <col min="4616" max="4616" width="6.7109375" style="7" customWidth="1"/>
    <col min="4617" max="4617" width="9.7109375" style="7" customWidth="1"/>
    <col min="4618" max="4618" width="1.7109375" style="7" customWidth="1"/>
    <col min="4619" max="4619" width="6.7109375" style="7" customWidth="1"/>
    <col min="4620" max="4620" width="5.7109375" style="7" customWidth="1"/>
    <col min="4621" max="4621" width="29.7109375" style="7" customWidth="1"/>
    <col min="4622" max="4622" width="9.7109375" style="7" customWidth="1"/>
    <col min="4623" max="4623" width="8" style="7" bestFit="1" customWidth="1"/>
    <col min="4624" max="4624" width="5.7109375" style="7" bestFit="1" customWidth="1"/>
    <col min="4625" max="4625" width="5.5703125" style="7" bestFit="1" customWidth="1"/>
    <col min="4626" max="4626" width="29.7109375" style="7" customWidth="1"/>
    <col min="4627" max="4627" width="4.85546875" style="7" bestFit="1" customWidth="1"/>
    <col min="4628" max="4628" width="8" style="7" bestFit="1" customWidth="1"/>
    <col min="4629" max="4629" width="4" style="7" customWidth="1"/>
    <col min="4630" max="4630" width="5.7109375" style="7" bestFit="1" customWidth="1"/>
    <col min="4631" max="4631" width="5.85546875" style="7" bestFit="1" customWidth="1"/>
    <col min="4632" max="4632" width="20.28515625" style="7" bestFit="1" customWidth="1"/>
    <col min="4633" max="4633" width="4.85546875" style="7" bestFit="1" customWidth="1"/>
    <col min="4634" max="4634" width="8" style="7" bestFit="1" customWidth="1"/>
    <col min="4635" max="4867" width="11.5703125" style="7"/>
    <col min="4868" max="4868" width="1.28515625" style="7" customWidth="1"/>
    <col min="4869" max="4869" width="4.7109375" style="7" customWidth="1"/>
    <col min="4870" max="4870" width="5.7109375" style="7" customWidth="1"/>
    <col min="4871" max="4871" width="29.7109375" style="7" customWidth="1"/>
    <col min="4872" max="4872" width="6.7109375" style="7" customWidth="1"/>
    <col min="4873" max="4873" width="9.7109375" style="7" customWidth="1"/>
    <col min="4874" max="4874" width="1.7109375" style="7" customWidth="1"/>
    <col min="4875" max="4875" width="6.7109375" style="7" customWidth="1"/>
    <col min="4876" max="4876" width="5.7109375" style="7" customWidth="1"/>
    <col min="4877" max="4877" width="29.7109375" style="7" customWidth="1"/>
    <col min="4878" max="4878" width="9.7109375" style="7" customWidth="1"/>
    <col min="4879" max="4879" width="8" style="7" bestFit="1" customWidth="1"/>
    <col min="4880" max="4880" width="5.7109375" style="7" bestFit="1" customWidth="1"/>
    <col min="4881" max="4881" width="5.5703125" style="7" bestFit="1" customWidth="1"/>
    <col min="4882" max="4882" width="29.7109375" style="7" customWidth="1"/>
    <col min="4883" max="4883" width="4.85546875" style="7" bestFit="1" customWidth="1"/>
    <col min="4884" max="4884" width="8" style="7" bestFit="1" customWidth="1"/>
    <col min="4885" max="4885" width="4" style="7" customWidth="1"/>
    <col min="4886" max="4886" width="5.7109375" style="7" bestFit="1" customWidth="1"/>
    <col min="4887" max="4887" width="5.85546875" style="7" bestFit="1" customWidth="1"/>
    <col min="4888" max="4888" width="20.28515625" style="7" bestFit="1" customWidth="1"/>
    <col min="4889" max="4889" width="4.85546875" style="7" bestFit="1" customWidth="1"/>
    <col min="4890" max="4890" width="8" style="7" bestFit="1" customWidth="1"/>
    <col min="4891" max="5123" width="11.5703125" style="7"/>
    <col min="5124" max="5124" width="1.28515625" style="7" customWidth="1"/>
    <col min="5125" max="5125" width="4.7109375" style="7" customWidth="1"/>
    <col min="5126" max="5126" width="5.7109375" style="7" customWidth="1"/>
    <col min="5127" max="5127" width="29.7109375" style="7" customWidth="1"/>
    <col min="5128" max="5128" width="6.7109375" style="7" customWidth="1"/>
    <col min="5129" max="5129" width="9.7109375" style="7" customWidth="1"/>
    <col min="5130" max="5130" width="1.7109375" style="7" customWidth="1"/>
    <col min="5131" max="5131" width="6.7109375" style="7" customWidth="1"/>
    <col min="5132" max="5132" width="5.7109375" style="7" customWidth="1"/>
    <col min="5133" max="5133" width="29.7109375" style="7" customWidth="1"/>
    <col min="5134" max="5134" width="9.7109375" style="7" customWidth="1"/>
    <col min="5135" max="5135" width="8" style="7" bestFit="1" customWidth="1"/>
    <col min="5136" max="5136" width="5.7109375" style="7" bestFit="1" customWidth="1"/>
    <col min="5137" max="5137" width="5.5703125" style="7" bestFit="1" customWidth="1"/>
    <col min="5138" max="5138" width="29.7109375" style="7" customWidth="1"/>
    <col min="5139" max="5139" width="4.85546875" style="7" bestFit="1" customWidth="1"/>
    <col min="5140" max="5140" width="8" style="7" bestFit="1" customWidth="1"/>
    <col min="5141" max="5141" width="4" style="7" customWidth="1"/>
    <col min="5142" max="5142" width="5.7109375" style="7" bestFit="1" customWidth="1"/>
    <col min="5143" max="5143" width="5.85546875" style="7" bestFit="1" customWidth="1"/>
    <col min="5144" max="5144" width="20.28515625" style="7" bestFit="1" customWidth="1"/>
    <col min="5145" max="5145" width="4.85546875" style="7" bestFit="1" customWidth="1"/>
    <col min="5146" max="5146" width="8" style="7" bestFit="1" customWidth="1"/>
    <col min="5147" max="5379" width="11.5703125" style="7"/>
    <col min="5380" max="5380" width="1.28515625" style="7" customWidth="1"/>
    <col min="5381" max="5381" width="4.7109375" style="7" customWidth="1"/>
    <col min="5382" max="5382" width="5.7109375" style="7" customWidth="1"/>
    <col min="5383" max="5383" width="29.7109375" style="7" customWidth="1"/>
    <col min="5384" max="5384" width="6.7109375" style="7" customWidth="1"/>
    <col min="5385" max="5385" width="9.7109375" style="7" customWidth="1"/>
    <col min="5386" max="5386" width="1.7109375" style="7" customWidth="1"/>
    <col min="5387" max="5387" width="6.7109375" style="7" customWidth="1"/>
    <col min="5388" max="5388" width="5.7109375" style="7" customWidth="1"/>
    <col min="5389" max="5389" width="29.7109375" style="7" customWidth="1"/>
    <col min="5390" max="5390" width="9.7109375" style="7" customWidth="1"/>
    <col min="5391" max="5391" width="8" style="7" bestFit="1" customWidth="1"/>
    <col min="5392" max="5392" width="5.7109375" style="7" bestFit="1" customWidth="1"/>
    <col min="5393" max="5393" width="5.5703125" style="7" bestFit="1" customWidth="1"/>
    <col min="5394" max="5394" width="29.7109375" style="7" customWidth="1"/>
    <col min="5395" max="5395" width="4.85546875" style="7" bestFit="1" customWidth="1"/>
    <col min="5396" max="5396" width="8" style="7" bestFit="1" customWidth="1"/>
    <col min="5397" max="5397" width="4" style="7" customWidth="1"/>
    <col min="5398" max="5398" width="5.7109375" style="7" bestFit="1" customWidth="1"/>
    <col min="5399" max="5399" width="5.85546875" style="7" bestFit="1" customWidth="1"/>
    <col min="5400" max="5400" width="20.28515625" style="7" bestFit="1" customWidth="1"/>
    <col min="5401" max="5401" width="4.85546875" style="7" bestFit="1" customWidth="1"/>
    <col min="5402" max="5402" width="8" style="7" bestFit="1" customWidth="1"/>
    <col min="5403" max="5635" width="11.5703125" style="7"/>
    <col min="5636" max="5636" width="1.28515625" style="7" customWidth="1"/>
    <col min="5637" max="5637" width="4.7109375" style="7" customWidth="1"/>
    <col min="5638" max="5638" width="5.7109375" style="7" customWidth="1"/>
    <col min="5639" max="5639" width="29.7109375" style="7" customWidth="1"/>
    <col min="5640" max="5640" width="6.7109375" style="7" customWidth="1"/>
    <col min="5641" max="5641" width="9.7109375" style="7" customWidth="1"/>
    <col min="5642" max="5642" width="1.7109375" style="7" customWidth="1"/>
    <col min="5643" max="5643" width="6.7109375" style="7" customWidth="1"/>
    <col min="5644" max="5644" width="5.7109375" style="7" customWidth="1"/>
    <col min="5645" max="5645" width="29.7109375" style="7" customWidth="1"/>
    <col min="5646" max="5646" width="9.7109375" style="7" customWidth="1"/>
    <col min="5647" max="5647" width="8" style="7" bestFit="1" customWidth="1"/>
    <col min="5648" max="5648" width="5.7109375" style="7" bestFit="1" customWidth="1"/>
    <col min="5649" max="5649" width="5.5703125" style="7" bestFit="1" customWidth="1"/>
    <col min="5650" max="5650" width="29.7109375" style="7" customWidth="1"/>
    <col min="5651" max="5651" width="4.85546875" style="7" bestFit="1" customWidth="1"/>
    <col min="5652" max="5652" width="8" style="7" bestFit="1" customWidth="1"/>
    <col min="5653" max="5653" width="4" style="7" customWidth="1"/>
    <col min="5654" max="5654" width="5.7109375" style="7" bestFit="1" customWidth="1"/>
    <col min="5655" max="5655" width="5.85546875" style="7" bestFit="1" customWidth="1"/>
    <col min="5656" max="5656" width="20.28515625" style="7" bestFit="1" customWidth="1"/>
    <col min="5657" max="5657" width="4.85546875" style="7" bestFit="1" customWidth="1"/>
    <col min="5658" max="5658" width="8" style="7" bestFit="1" customWidth="1"/>
    <col min="5659" max="5891" width="11.5703125" style="7"/>
    <col min="5892" max="5892" width="1.28515625" style="7" customWidth="1"/>
    <col min="5893" max="5893" width="4.7109375" style="7" customWidth="1"/>
    <col min="5894" max="5894" width="5.7109375" style="7" customWidth="1"/>
    <col min="5895" max="5895" width="29.7109375" style="7" customWidth="1"/>
    <col min="5896" max="5896" width="6.7109375" style="7" customWidth="1"/>
    <col min="5897" max="5897" width="9.7109375" style="7" customWidth="1"/>
    <col min="5898" max="5898" width="1.7109375" style="7" customWidth="1"/>
    <col min="5899" max="5899" width="6.7109375" style="7" customWidth="1"/>
    <col min="5900" max="5900" width="5.7109375" style="7" customWidth="1"/>
    <col min="5901" max="5901" width="29.7109375" style="7" customWidth="1"/>
    <col min="5902" max="5902" width="9.7109375" style="7" customWidth="1"/>
    <col min="5903" max="5903" width="8" style="7" bestFit="1" customWidth="1"/>
    <col min="5904" max="5904" width="5.7109375" style="7" bestFit="1" customWidth="1"/>
    <col min="5905" max="5905" width="5.5703125" style="7" bestFit="1" customWidth="1"/>
    <col min="5906" max="5906" width="29.7109375" style="7" customWidth="1"/>
    <col min="5907" max="5907" width="4.85546875" style="7" bestFit="1" customWidth="1"/>
    <col min="5908" max="5908" width="8" style="7" bestFit="1" customWidth="1"/>
    <col min="5909" max="5909" width="4" style="7" customWidth="1"/>
    <col min="5910" max="5910" width="5.7109375" style="7" bestFit="1" customWidth="1"/>
    <col min="5911" max="5911" width="5.85546875" style="7" bestFit="1" customWidth="1"/>
    <col min="5912" max="5912" width="20.28515625" style="7" bestFit="1" customWidth="1"/>
    <col min="5913" max="5913" width="4.85546875" style="7" bestFit="1" customWidth="1"/>
    <col min="5914" max="5914" width="8" style="7" bestFit="1" customWidth="1"/>
    <col min="5915" max="6147" width="11.5703125" style="7"/>
    <col min="6148" max="6148" width="1.28515625" style="7" customWidth="1"/>
    <col min="6149" max="6149" width="4.7109375" style="7" customWidth="1"/>
    <col min="6150" max="6150" width="5.7109375" style="7" customWidth="1"/>
    <col min="6151" max="6151" width="29.7109375" style="7" customWidth="1"/>
    <col min="6152" max="6152" width="6.7109375" style="7" customWidth="1"/>
    <col min="6153" max="6153" width="9.7109375" style="7" customWidth="1"/>
    <col min="6154" max="6154" width="1.7109375" style="7" customWidth="1"/>
    <col min="6155" max="6155" width="6.7109375" style="7" customWidth="1"/>
    <col min="6156" max="6156" width="5.7109375" style="7" customWidth="1"/>
    <col min="6157" max="6157" width="29.7109375" style="7" customWidth="1"/>
    <col min="6158" max="6158" width="9.7109375" style="7" customWidth="1"/>
    <col min="6159" max="6159" width="8" style="7" bestFit="1" customWidth="1"/>
    <col min="6160" max="6160" width="5.7109375" style="7" bestFit="1" customWidth="1"/>
    <col min="6161" max="6161" width="5.5703125" style="7" bestFit="1" customWidth="1"/>
    <col min="6162" max="6162" width="29.7109375" style="7" customWidth="1"/>
    <col min="6163" max="6163" width="4.85546875" style="7" bestFit="1" customWidth="1"/>
    <col min="6164" max="6164" width="8" style="7" bestFit="1" customWidth="1"/>
    <col min="6165" max="6165" width="4" style="7" customWidth="1"/>
    <col min="6166" max="6166" width="5.7109375" style="7" bestFit="1" customWidth="1"/>
    <col min="6167" max="6167" width="5.85546875" style="7" bestFit="1" customWidth="1"/>
    <col min="6168" max="6168" width="20.28515625" style="7" bestFit="1" customWidth="1"/>
    <col min="6169" max="6169" width="4.85546875" style="7" bestFit="1" customWidth="1"/>
    <col min="6170" max="6170" width="8" style="7" bestFit="1" customWidth="1"/>
    <col min="6171" max="6403" width="11.5703125" style="7"/>
    <col min="6404" max="6404" width="1.28515625" style="7" customWidth="1"/>
    <col min="6405" max="6405" width="4.7109375" style="7" customWidth="1"/>
    <col min="6406" max="6406" width="5.7109375" style="7" customWidth="1"/>
    <col min="6407" max="6407" width="29.7109375" style="7" customWidth="1"/>
    <col min="6408" max="6408" width="6.7109375" style="7" customWidth="1"/>
    <col min="6409" max="6409" width="9.7109375" style="7" customWidth="1"/>
    <col min="6410" max="6410" width="1.7109375" style="7" customWidth="1"/>
    <col min="6411" max="6411" width="6.7109375" style="7" customWidth="1"/>
    <col min="6412" max="6412" width="5.7109375" style="7" customWidth="1"/>
    <col min="6413" max="6413" width="29.7109375" style="7" customWidth="1"/>
    <col min="6414" max="6414" width="9.7109375" style="7" customWidth="1"/>
    <col min="6415" max="6415" width="8" style="7" bestFit="1" customWidth="1"/>
    <col min="6416" max="6416" width="5.7109375" style="7" bestFit="1" customWidth="1"/>
    <col min="6417" max="6417" width="5.5703125" style="7" bestFit="1" customWidth="1"/>
    <col min="6418" max="6418" width="29.7109375" style="7" customWidth="1"/>
    <col min="6419" max="6419" width="4.85546875" style="7" bestFit="1" customWidth="1"/>
    <col min="6420" max="6420" width="8" style="7" bestFit="1" customWidth="1"/>
    <col min="6421" max="6421" width="4" style="7" customWidth="1"/>
    <col min="6422" max="6422" width="5.7109375" style="7" bestFit="1" customWidth="1"/>
    <col min="6423" max="6423" width="5.85546875" style="7" bestFit="1" customWidth="1"/>
    <col min="6424" max="6424" width="20.28515625" style="7" bestFit="1" customWidth="1"/>
    <col min="6425" max="6425" width="4.85546875" style="7" bestFit="1" customWidth="1"/>
    <col min="6426" max="6426" width="8" style="7" bestFit="1" customWidth="1"/>
    <col min="6427" max="6659" width="11.5703125" style="7"/>
    <col min="6660" max="6660" width="1.28515625" style="7" customWidth="1"/>
    <col min="6661" max="6661" width="4.7109375" style="7" customWidth="1"/>
    <col min="6662" max="6662" width="5.7109375" style="7" customWidth="1"/>
    <col min="6663" max="6663" width="29.7109375" style="7" customWidth="1"/>
    <col min="6664" max="6664" width="6.7109375" style="7" customWidth="1"/>
    <col min="6665" max="6665" width="9.7109375" style="7" customWidth="1"/>
    <col min="6666" max="6666" width="1.7109375" style="7" customWidth="1"/>
    <col min="6667" max="6667" width="6.7109375" style="7" customWidth="1"/>
    <col min="6668" max="6668" width="5.7109375" style="7" customWidth="1"/>
    <col min="6669" max="6669" width="29.7109375" style="7" customWidth="1"/>
    <col min="6670" max="6670" width="9.7109375" style="7" customWidth="1"/>
    <col min="6671" max="6671" width="8" style="7" bestFit="1" customWidth="1"/>
    <col min="6672" max="6672" width="5.7109375" style="7" bestFit="1" customWidth="1"/>
    <col min="6673" max="6673" width="5.5703125" style="7" bestFit="1" customWidth="1"/>
    <col min="6674" max="6674" width="29.7109375" style="7" customWidth="1"/>
    <col min="6675" max="6675" width="4.85546875" style="7" bestFit="1" customWidth="1"/>
    <col min="6676" max="6676" width="8" style="7" bestFit="1" customWidth="1"/>
    <col min="6677" max="6677" width="4" style="7" customWidth="1"/>
    <col min="6678" max="6678" width="5.7109375" style="7" bestFit="1" customWidth="1"/>
    <col min="6679" max="6679" width="5.85546875" style="7" bestFit="1" customWidth="1"/>
    <col min="6680" max="6680" width="20.28515625" style="7" bestFit="1" customWidth="1"/>
    <col min="6681" max="6681" width="4.85546875" style="7" bestFit="1" customWidth="1"/>
    <col min="6682" max="6682" width="8" style="7" bestFit="1" customWidth="1"/>
    <col min="6683" max="6915" width="11.5703125" style="7"/>
    <col min="6916" max="6916" width="1.28515625" style="7" customWidth="1"/>
    <col min="6917" max="6917" width="4.7109375" style="7" customWidth="1"/>
    <col min="6918" max="6918" width="5.7109375" style="7" customWidth="1"/>
    <col min="6919" max="6919" width="29.7109375" style="7" customWidth="1"/>
    <col min="6920" max="6920" width="6.7109375" style="7" customWidth="1"/>
    <col min="6921" max="6921" width="9.7109375" style="7" customWidth="1"/>
    <col min="6922" max="6922" width="1.7109375" style="7" customWidth="1"/>
    <col min="6923" max="6923" width="6.7109375" style="7" customWidth="1"/>
    <col min="6924" max="6924" width="5.7109375" style="7" customWidth="1"/>
    <col min="6925" max="6925" width="29.7109375" style="7" customWidth="1"/>
    <col min="6926" max="6926" width="9.7109375" style="7" customWidth="1"/>
    <col min="6927" max="6927" width="8" style="7" bestFit="1" customWidth="1"/>
    <col min="6928" max="6928" width="5.7109375" style="7" bestFit="1" customWidth="1"/>
    <col min="6929" max="6929" width="5.5703125" style="7" bestFit="1" customWidth="1"/>
    <col min="6930" max="6930" width="29.7109375" style="7" customWidth="1"/>
    <col min="6931" max="6931" width="4.85546875" style="7" bestFit="1" customWidth="1"/>
    <col min="6932" max="6932" width="8" style="7" bestFit="1" customWidth="1"/>
    <col min="6933" max="6933" width="4" style="7" customWidth="1"/>
    <col min="6934" max="6934" width="5.7109375" style="7" bestFit="1" customWidth="1"/>
    <col min="6935" max="6935" width="5.85546875" style="7" bestFit="1" customWidth="1"/>
    <col min="6936" max="6936" width="20.28515625" style="7" bestFit="1" customWidth="1"/>
    <col min="6937" max="6937" width="4.85546875" style="7" bestFit="1" customWidth="1"/>
    <col min="6938" max="6938" width="8" style="7" bestFit="1" customWidth="1"/>
    <col min="6939" max="7171" width="11.5703125" style="7"/>
    <col min="7172" max="7172" width="1.28515625" style="7" customWidth="1"/>
    <col min="7173" max="7173" width="4.7109375" style="7" customWidth="1"/>
    <col min="7174" max="7174" width="5.7109375" style="7" customWidth="1"/>
    <col min="7175" max="7175" width="29.7109375" style="7" customWidth="1"/>
    <col min="7176" max="7176" width="6.7109375" style="7" customWidth="1"/>
    <col min="7177" max="7177" width="9.7109375" style="7" customWidth="1"/>
    <col min="7178" max="7178" width="1.7109375" style="7" customWidth="1"/>
    <col min="7179" max="7179" width="6.7109375" style="7" customWidth="1"/>
    <col min="7180" max="7180" width="5.7109375" style="7" customWidth="1"/>
    <col min="7181" max="7181" width="29.7109375" style="7" customWidth="1"/>
    <col min="7182" max="7182" width="9.7109375" style="7" customWidth="1"/>
    <col min="7183" max="7183" width="8" style="7" bestFit="1" customWidth="1"/>
    <col min="7184" max="7184" width="5.7109375" style="7" bestFit="1" customWidth="1"/>
    <col min="7185" max="7185" width="5.5703125" style="7" bestFit="1" customWidth="1"/>
    <col min="7186" max="7186" width="29.7109375" style="7" customWidth="1"/>
    <col min="7187" max="7187" width="4.85546875" style="7" bestFit="1" customWidth="1"/>
    <col min="7188" max="7188" width="8" style="7" bestFit="1" customWidth="1"/>
    <col min="7189" max="7189" width="4" style="7" customWidth="1"/>
    <col min="7190" max="7190" width="5.7109375" style="7" bestFit="1" customWidth="1"/>
    <col min="7191" max="7191" width="5.85546875" style="7" bestFit="1" customWidth="1"/>
    <col min="7192" max="7192" width="20.28515625" style="7" bestFit="1" customWidth="1"/>
    <col min="7193" max="7193" width="4.85546875" style="7" bestFit="1" customWidth="1"/>
    <col min="7194" max="7194" width="8" style="7" bestFit="1" customWidth="1"/>
    <col min="7195" max="7427" width="11.5703125" style="7"/>
    <col min="7428" max="7428" width="1.28515625" style="7" customWidth="1"/>
    <col min="7429" max="7429" width="4.7109375" style="7" customWidth="1"/>
    <col min="7430" max="7430" width="5.7109375" style="7" customWidth="1"/>
    <col min="7431" max="7431" width="29.7109375" style="7" customWidth="1"/>
    <col min="7432" max="7432" width="6.7109375" style="7" customWidth="1"/>
    <col min="7433" max="7433" width="9.7109375" style="7" customWidth="1"/>
    <col min="7434" max="7434" width="1.7109375" style="7" customWidth="1"/>
    <col min="7435" max="7435" width="6.7109375" style="7" customWidth="1"/>
    <col min="7436" max="7436" width="5.7109375" style="7" customWidth="1"/>
    <col min="7437" max="7437" width="29.7109375" style="7" customWidth="1"/>
    <col min="7438" max="7438" width="9.7109375" style="7" customWidth="1"/>
    <col min="7439" max="7439" width="8" style="7" bestFit="1" customWidth="1"/>
    <col min="7440" max="7440" width="5.7109375" style="7" bestFit="1" customWidth="1"/>
    <col min="7441" max="7441" width="5.5703125" style="7" bestFit="1" customWidth="1"/>
    <col min="7442" max="7442" width="29.7109375" style="7" customWidth="1"/>
    <col min="7443" max="7443" width="4.85546875" style="7" bestFit="1" customWidth="1"/>
    <col min="7444" max="7444" width="8" style="7" bestFit="1" customWidth="1"/>
    <col min="7445" max="7445" width="4" style="7" customWidth="1"/>
    <col min="7446" max="7446" width="5.7109375" style="7" bestFit="1" customWidth="1"/>
    <col min="7447" max="7447" width="5.85546875" style="7" bestFit="1" customWidth="1"/>
    <col min="7448" max="7448" width="20.28515625" style="7" bestFit="1" customWidth="1"/>
    <col min="7449" max="7449" width="4.85546875" style="7" bestFit="1" customWidth="1"/>
    <col min="7450" max="7450" width="8" style="7" bestFit="1" customWidth="1"/>
    <col min="7451" max="7683" width="11.5703125" style="7"/>
    <col min="7684" max="7684" width="1.28515625" style="7" customWidth="1"/>
    <col min="7685" max="7685" width="4.7109375" style="7" customWidth="1"/>
    <col min="7686" max="7686" width="5.7109375" style="7" customWidth="1"/>
    <col min="7687" max="7687" width="29.7109375" style="7" customWidth="1"/>
    <col min="7688" max="7688" width="6.7109375" style="7" customWidth="1"/>
    <col min="7689" max="7689" width="9.7109375" style="7" customWidth="1"/>
    <col min="7690" max="7690" width="1.7109375" style="7" customWidth="1"/>
    <col min="7691" max="7691" width="6.7109375" style="7" customWidth="1"/>
    <col min="7692" max="7692" width="5.7109375" style="7" customWidth="1"/>
    <col min="7693" max="7693" width="29.7109375" style="7" customWidth="1"/>
    <col min="7694" max="7694" width="9.7109375" style="7" customWidth="1"/>
    <col min="7695" max="7695" width="8" style="7" bestFit="1" customWidth="1"/>
    <col min="7696" max="7696" width="5.7109375" style="7" bestFit="1" customWidth="1"/>
    <col min="7697" max="7697" width="5.5703125" style="7" bestFit="1" customWidth="1"/>
    <col min="7698" max="7698" width="29.7109375" style="7" customWidth="1"/>
    <col min="7699" max="7699" width="4.85546875" style="7" bestFit="1" customWidth="1"/>
    <col min="7700" max="7700" width="8" style="7" bestFit="1" customWidth="1"/>
    <col min="7701" max="7701" width="4" style="7" customWidth="1"/>
    <col min="7702" max="7702" width="5.7109375" style="7" bestFit="1" customWidth="1"/>
    <col min="7703" max="7703" width="5.85546875" style="7" bestFit="1" customWidth="1"/>
    <col min="7704" max="7704" width="20.28515625" style="7" bestFit="1" customWidth="1"/>
    <col min="7705" max="7705" width="4.85546875" style="7" bestFit="1" customWidth="1"/>
    <col min="7706" max="7706" width="8" style="7" bestFit="1" customWidth="1"/>
    <col min="7707" max="7939" width="11.5703125" style="7"/>
    <col min="7940" max="7940" width="1.28515625" style="7" customWidth="1"/>
    <col min="7941" max="7941" width="4.7109375" style="7" customWidth="1"/>
    <col min="7942" max="7942" width="5.7109375" style="7" customWidth="1"/>
    <col min="7943" max="7943" width="29.7109375" style="7" customWidth="1"/>
    <col min="7944" max="7944" width="6.7109375" style="7" customWidth="1"/>
    <col min="7945" max="7945" width="9.7109375" style="7" customWidth="1"/>
    <col min="7946" max="7946" width="1.7109375" style="7" customWidth="1"/>
    <col min="7947" max="7947" width="6.7109375" style="7" customWidth="1"/>
    <col min="7948" max="7948" width="5.7109375" style="7" customWidth="1"/>
    <col min="7949" max="7949" width="29.7109375" style="7" customWidth="1"/>
    <col min="7950" max="7950" width="9.7109375" style="7" customWidth="1"/>
    <col min="7951" max="7951" width="8" style="7" bestFit="1" customWidth="1"/>
    <col min="7952" max="7952" width="5.7109375" style="7" bestFit="1" customWidth="1"/>
    <col min="7953" max="7953" width="5.5703125" style="7" bestFit="1" customWidth="1"/>
    <col min="7954" max="7954" width="29.7109375" style="7" customWidth="1"/>
    <col min="7955" max="7955" width="4.85546875" style="7" bestFit="1" customWidth="1"/>
    <col min="7956" max="7956" width="8" style="7" bestFit="1" customWidth="1"/>
    <col min="7957" max="7957" width="4" style="7" customWidth="1"/>
    <col min="7958" max="7958" width="5.7109375" style="7" bestFit="1" customWidth="1"/>
    <col min="7959" max="7959" width="5.85546875" style="7" bestFit="1" customWidth="1"/>
    <col min="7960" max="7960" width="20.28515625" style="7" bestFit="1" customWidth="1"/>
    <col min="7961" max="7961" width="4.85546875" style="7" bestFit="1" customWidth="1"/>
    <col min="7962" max="7962" width="8" style="7" bestFit="1" customWidth="1"/>
    <col min="7963" max="8195" width="11.5703125" style="7"/>
    <col min="8196" max="8196" width="1.28515625" style="7" customWidth="1"/>
    <col min="8197" max="8197" width="4.7109375" style="7" customWidth="1"/>
    <col min="8198" max="8198" width="5.7109375" style="7" customWidth="1"/>
    <col min="8199" max="8199" width="29.7109375" style="7" customWidth="1"/>
    <col min="8200" max="8200" width="6.7109375" style="7" customWidth="1"/>
    <col min="8201" max="8201" width="9.7109375" style="7" customWidth="1"/>
    <col min="8202" max="8202" width="1.7109375" style="7" customWidth="1"/>
    <col min="8203" max="8203" width="6.7109375" style="7" customWidth="1"/>
    <col min="8204" max="8204" width="5.7109375" style="7" customWidth="1"/>
    <col min="8205" max="8205" width="29.7109375" style="7" customWidth="1"/>
    <col min="8206" max="8206" width="9.7109375" style="7" customWidth="1"/>
    <col min="8207" max="8207" width="8" style="7" bestFit="1" customWidth="1"/>
    <col min="8208" max="8208" width="5.7109375" style="7" bestFit="1" customWidth="1"/>
    <col min="8209" max="8209" width="5.5703125" style="7" bestFit="1" customWidth="1"/>
    <col min="8210" max="8210" width="29.7109375" style="7" customWidth="1"/>
    <col min="8211" max="8211" width="4.85546875" style="7" bestFit="1" customWidth="1"/>
    <col min="8212" max="8212" width="8" style="7" bestFit="1" customWidth="1"/>
    <col min="8213" max="8213" width="4" style="7" customWidth="1"/>
    <col min="8214" max="8214" width="5.7109375" style="7" bestFit="1" customWidth="1"/>
    <col min="8215" max="8215" width="5.85546875" style="7" bestFit="1" customWidth="1"/>
    <col min="8216" max="8216" width="20.28515625" style="7" bestFit="1" customWidth="1"/>
    <col min="8217" max="8217" width="4.85546875" style="7" bestFit="1" customWidth="1"/>
    <col min="8218" max="8218" width="8" style="7" bestFit="1" customWidth="1"/>
    <col min="8219" max="8451" width="11.5703125" style="7"/>
    <col min="8452" max="8452" width="1.28515625" style="7" customWidth="1"/>
    <col min="8453" max="8453" width="4.7109375" style="7" customWidth="1"/>
    <col min="8454" max="8454" width="5.7109375" style="7" customWidth="1"/>
    <col min="8455" max="8455" width="29.7109375" style="7" customWidth="1"/>
    <col min="8456" max="8456" width="6.7109375" style="7" customWidth="1"/>
    <col min="8457" max="8457" width="9.7109375" style="7" customWidth="1"/>
    <col min="8458" max="8458" width="1.7109375" style="7" customWidth="1"/>
    <col min="8459" max="8459" width="6.7109375" style="7" customWidth="1"/>
    <col min="8460" max="8460" width="5.7109375" style="7" customWidth="1"/>
    <col min="8461" max="8461" width="29.7109375" style="7" customWidth="1"/>
    <col min="8462" max="8462" width="9.7109375" style="7" customWidth="1"/>
    <col min="8463" max="8463" width="8" style="7" bestFit="1" customWidth="1"/>
    <col min="8464" max="8464" width="5.7109375" style="7" bestFit="1" customWidth="1"/>
    <col min="8465" max="8465" width="5.5703125" style="7" bestFit="1" customWidth="1"/>
    <col min="8466" max="8466" width="29.7109375" style="7" customWidth="1"/>
    <col min="8467" max="8467" width="4.85546875" style="7" bestFit="1" customWidth="1"/>
    <col min="8468" max="8468" width="8" style="7" bestFit="1" customWidth="1"/>
    <col min="8469" max="8469" width="4" style="7" customWidth="1"/>
    <col min="8470" max="8470" width="5.7109375" style="7" bestFit="1" customWidth="1"/>
    <col min="8471" max="8471" width="5.85546875" style="7" bestFit="1" customWidth="1"/>
    <col min="8472" max="8472" width="20.28515625" style="7" bestFit="1" customWidth="1"/>
    <col min="8473" max="8473" width="4.85546875" style="7" bestFit="1" customWidth="1"/>
    <col min="8474" max="8474" width="8" style="7" bestFit="1" customWidth="1"/>
    <col min="8475" max="8707" width="11.5703125" style="7"/>
    <col min="8708" max="8708" width="1.28515625" style="7" customWidth="1"/>
    <col min="8709" max="8709" width="4.7109375" style="7" customWidth="1"/>
    <col min="8710" max="8710" width="5.7109375" style="7" customWidth="1"/>
    <col min="8711" max="8711" width="29.7109375" style="7" customWidth="1"/>
    <col min="8712" max="8712" width="6.7109375" style="7" customWidth="1"/>
    <col min="8713" max="8713" width="9.7109375" style="7" customWidth="1"/>
    <col min="8714" max="8714" width="1.7109375" style="7" customWidth="1"/>
    <col min="8715" max="8715" width="6.7109375" style="7" customWidth="1"/>
    <col min="8716" max="8716" width="5.7109375" style="7" customWidth="1"/>
    <col min="8717" max="8717" width="29.7109375" style="7" customWidth="1"/>
    <col min="8718" max="8718" width="9.7109375" style="7" customWidth="1"/>
    <col min="8719" max="8719" width="8" style="7" bestFit="1" customWidth="1"/>
    <col min="8720" max="8720" width="5.7109375" style="7" bestFit="1" customWidth="1"/>
    <col min="8721" max="8721" width="5.5703125" style="7" bestFit="1" customWidth="1"/>
    <col min="8722" max="8722" width="29.7109375" style="7" customWidth="1"/>
    <col min="8723" max="8723" width="4.85546875" style="7" bestFit="1" customWidth="1"/>
    <col min="8724" max="8724" width="8" style="7" bestFit="1" customWidth="1"/>
    <col min="8725" max="8725" width="4" style="7" customWidth="1"/>
    <col min="8726" max="8726" width="5.7109375" style="7" bestFit="1" customWidth="1"/>
    <col min="8727" max="8727" width="5.85546875" style="7" bestFit="1" customWidth="1"/>
    <col min="8728" max="8728" width="20.28515625" style="7" bestFit="1" customWidth="1"/>
    <col min="8729" max="8729" width="4.85546875" style="7" bestFit="1" customWidth="1"/>
    <col min="8730" max="8730" width="8" style="7" bestFit="1" customWidth="1"/>
    <col min="8731" max="8963" width="11.5703125" style="7"/>
    <col min="8964" max="8964" width="1.28515625" style="7" customWidth="1"/>
    <col min="8965" max="8965" width="4.7109375" style="7" customWidth="1"/>
    <col min="8966" max="8966" width="5.7109375" style="7" customWidth="1"/>
    <col min="8967" max="8967" width="29.7109375" style="7" customWidth="1"/>
    <col min="8968" max="8968" width="6.7109375" style="7" customWidth="1"/>
    <col min="8969" max="8969" width="9.7109375" style="7" customWidth="1"/>
    <col min="8970" max="8970" width="1.7109375" style="7" customWidth="1"/>
    <col min="8971" max="8971" width="6.7109375" style="7" customWidth="1"/>
    <col min="8972" max="8972" width="5.7109375" style="7" customWidth="1"/>
    <col min="8973" max="8973" width="29.7109375" style="7" customWidth="1"/>
    <col min="8974" max="8974" width="9.7109375" style="7" customWidth="1"/>
    <col min="8975" max="8975" width="8" style="7" bestFit="1" customWidth="1"/>
    <col min="8976" max="8976" width="5.7109375" style="7" bestFit="1" customWidth="1"/>
    <col min="8977" max="8977" width="5.5703125" style="7" bestFit="1" customWidth="1"/>
    <col min="8978" max="8978" width="29.7109375" style="7" customWidth="1"/>
    <col min="8979" max="8979" width="4.85546875" style="7" bestFit="1" customWidth="1"/>
    <col min="8980" max="8980" width="8" style="7" bestFit="1" customWidth="1"/>
    <col min="8981" max="8981" width="4" style="7" customWidth="1"/>
    <col min="8982" max="8982" width="5.7109375" style="7" bestFit="1" customWidth="1"/>
    <col min="8983" max="8983" width="5.85546875" style="7" bestFit="1" customWidth="1"/>
    <col min="8984" max="8984" width="20.28515625" style="7" bestFit="1" customWidth="1"/>
    <col min="8985" max="8985" width="4.85546875" style="7" bestFit="1" customWidth="1"/>
    <col min="8986" max="8986" width="8" style="7" bestFit="1" customWidth="1"/>
    <col min="8987" max="9219" width="11.5703125" style="7"/>
    <col min="9220" max="9220" width="1.28515625" style="7" customWidth="1"/>
    <col min="9221" max="9221" width="4.7109375" style="7" customWidth="1"/>
    <col min="9222" max="9222" width="5.7109375" style="7" customWidth="1"/>
    <col min="9223" max="9223" width="29.7109375" style="7" customWidth="1"/>
    <col min="9224" max="9224" width="6.7109375" style="7" customWidth="1"/>
    <col min="9225" max="9225" width="9.7109375" style="7" customWidth="1"/>
    <col min="9226" max="9226" width="1.7109375" style="7" customWidth="1"/>
    <col min="9227" max="9227" width="6.7109375" style="7" customWidth="1"/>
    <col min="9228" max="9228" width="5.7109375" style="7" customWidth="1"/>
    <col min="9229" max="9229" width="29.7109375" style="7" customWidth="1"/>
    <col min="9230" max="9230" width="9.7109375" style="7" customWidth="1"/>
    <col min="9231" max="9231" width="8" style="7" bestFit="1" customWidth="1"/>
    <col min="9232" max="9232" width="5.7109375" style="7" bestFit="1" customWidth="1"/>
    <col min="9233" max="9233" width="5.5703125" style="7" bestFit="1" customWidth="1"/>
    <col min="9234" max="9234" width="29.7109375" style="7" customWidth="1"/>
    <col min="9235" max="9235" width="4.85546875" style="7" bestFit="1" customWidth="1"/>
    <col min="9236" max="9236" width="8" style="7" bestFit="1" customWidth="1"/>
    <col min="9237" max="9237" width="4" style="7" customWidth="1"/>
    <col min="9238" max="9238" width="5.7109375" style="7" bestFit="1" customWidth="1"/>
    <col min="9239" max="9239" width="5.85546875" style="7" bestFit="1" customWidth="1"/>
    <col min="9240" max="9240" width="20.28515625" style="7" bestFit="1" customWidth="1"/>
    <col min="9241" max="9241" width="4.85546875" style="7" bestFit="1" customWidth="1"/>
    <col min="9242" max="9242" width="8" style="7" bestFit="1" customWidth="1"/>
    <col min="9243" max="9475" width="11.5703125" style="7"/>
    <col min="9476" max="9476" width="1.28515625" style="7" customWidth="1"/>
    <col min="9477" max="9477" width="4.7109375" style="7" customWidth="1"/>
    <col min="9478" max="9478" width="5.7109375" style="7" customWidth="1"/>
    <col min="9479" max="9479" width="29.7109375" style="7" customWidth="1"/>
    <col min="9480" max="9480" width="6.7109375" style="7" customWidth="1"/>
    <col min="9481" max="9481" width="9.7109375" style="7" customWidth="1"/>
    <col min="9482" max="9482" width="1.7109375" style="7" customWidth="1"/>
    <col min="9483" max="9483" width="6.7109375" style="7" customWidth="1"/>
    <col min="9484" max="9484" width="5.7109375" style="7" customWidth="1"/>
    <col min="9485" max="9485" width="29.7109375" style="7" customWidth="1"/>
    <col min="9486" max="9486" width="9.7109375" style="7" customWidth="1"/>
    <col min="9487" max="9487" width="8" style="7" bestFit="1" customWidth="1"/>
    <col min="9488" max="9488" width="5.7109375" style="7" bestFit="1" customWidth="1"/>
    <col min="9489" max="9489" width="5.5703125" style="7" bestFit="1" customWidth="1"/>
    <col min="9490" max="9490" width="29.7109375" style="7" customWidth="1"/>
    <col min="9491" max="9491" width="4.85546875" style="7" bestFit="1" customWidth="1"/>
    <col min="9492" max="9492" width="8" style="7" bestFit="1" customWidth="1"/>
    <col min="9493" max="9493" width="4" style="7" customWidth="1"/>
    <col min="9494" max="9494" width="5.7109375" style="7" bestFit="1" customWidth="1"/>
    <col min="9495" max="9495" width="5.85546875" style="7" bestFit="1" customWidth="1"/>
    <col min="9496" max="9496" width="20.28515625" style="7" bestFit="1" customWidth="1"/>
    <col min="9497" max="9497" width="4.85546875" style="7" bestFit="1" customWidth="1"/>
    <col min="9498" max="9498" width="8" style="7" bestFit="1" customWidth="1"/>
    <col min="9499" max="9731" width="11.5703125" style="7"/>
    <col min="9732" max="9732" width="1.28515625" style="7" customWidth="1"/>
    <col min="9733" max="9733" width="4.7109375" style="7" customWidth="1"/>
    <col min="9734" max="9734" width="5.7109375" style="7" customWidth="1"/>
    <col min="9735" max="9735" width="29.7109375" style="7" customWidth="1"/>
    <col min="9736" max="9736" width="6.7109375" style="7" customWidth="1"/>
    <col min="9737" max="9737" width="9.7109375" style="7" customWidth="1"/>
    <col min="9738" max="9738" width="1.7109375" style="7" customWidth="1"/>
    <col min="9739" max="9739" width="6.7109375" style="7" customWidth="1"/>
    <col min="9740" max="9740" width="5.7109375" style="7" customWidth="1"/>
    <col min="9741" max="9741" width="29.7109375" style="7" customWidth="1"/>
    <col min="9742" max="9742" width="9.7109375" style="7" customWidth="1"/>
    <col min="9743" max="9743" width="8" style="7" bestFit="1" customWidth="1"/>
    <col min="9744" max="9744" width="5.7109375" style="7" bestFit="1" customWidth="1"/>
    <col min="9745" max="9745" width="5.5703125" style="7" bestFit="1" customWidth="1"/>
    <col min="9746" max="9746" width="29.7109375" style="7" customWidth="1"/>
    <col min="9747" max="9747" width="4.85546875" style="7" bestFit="1" customWidth="1"/>
    <col min="9748" max="9748" width="8" style="7" bestFit="1" customWidth="1"/>
    <col min="9749" max="9749" width="4" style="7" customWidth="1"/>
    <col min="9750" max="9750" width="5.7109375" style="7" bestFit="1" customWidth="1"/>
    <col min="9751" max="9751" width="5.85546875" style="7" bestFit="1" customWidth="1"/>
    <col min="9752" max="9752" width="20.28515625" style="7" bestFit="1" customWidth="1"/>
    <col min="9753" max="9753" width="4.85546875" style="7" bestFit="1" customWidth="1"/>
    <col min="9754" max="9754" width="8" style="7" bestFit="1" customWidth="1"/>
    <col min="9755" max="9987" width="11.5703125" style="7"/>
    <col min="9988" max="9988" width="1.28515625" style="7" customWidth="1"/>
    <col min="9989" max="9989" width="4.7109375" style="7" customWidth="1"/>
    <col min="9990" max="9990" width="5.7109375" style="7" customWidth="1"/>
    <col min="9991" max="9991" width="29.7109375" style="7" customWidth="1"/>
    <col min="9992" max="9992" width="6.7109375" style="7" customWidth="1"/>
    <col min="9993" max="9993" width="9.7109375" style="7" customWidth="1"/>
    <col min="9994" max="9994" width="1.7109375" style="7" customWidth="1"/>
    <col min="9995" max="9995" width="6.7109375" style="7" customWidth="1"/>
    <col min="9996" max="9996" width="5.7109375" style="7" customWidth="1"/>
    <col min="9997" max="9997" width="29.7109375" style="7" customWidth="1"/>
    <col min="9998" max="9998" width="9.7109375" style="7" customWidth="1"/>
    <col min="9999" max="9999" width="8" style="7" bestFit="1" customWidth="1"/>
    <col min="10000" max="10000" width="5.7109375" style="7" bestFit="1" customWidth="1"/>
    <col min="10001" max="10001" width="5.5703125" style="7" bestFit="1" customWidth="1"/>
    <col min="10002" max="10002" width="29.7109375" style="7" customWidth="1"/>
    <col min="10003" max="10003" width="4.85546875" style="7" bestFit="1" customWidth="1"/>
    <col min="10004" max="10004" width="8" style="7" bestFit="1" customWidth="1"/>
    <col min="10005" max="10005" width="4" style="7" customWidth="1"/>
    <col min="10006" max="10006" width="5.7109375" style="7" bestFit="1" customWidth="1"/>
    <col min="10007" max="10007" width="5.85546875" style="7" bestFit="1" customWidth="1"/>
    <col min="10008" max="10008" width="20.28515625" style="7" bestFit="1" customWidth="1"/>
    <col min="10009" max="10009" width="4.85546875" style="7" bestFit="1" customWidth="1"/>
    <col min="10010" max="10010" width="8" style="7" bestFit="1" customWidth="1"/>
    <col min="10011" max="10243" width="11.5703125" style="7"/>
    <col min="10244" max="10244" width="1.28515625" style="7" customWidth="1"/>
    <col min="10245" max="10245" width="4.7109375" style="7" customWidth="1"/>
    <col min="10246" max="10246" width="5.7109375" style="7" customWidth="1"/>
    <col min="10247" max="10247" width="29.7109375" style="7" customWidth="1"/>
    <col min="10248" max="10248" width="6.7109375" style="7" customWidth="1"/>
    <col min="10249" max="10249" width="9.7109375" style="7" customWidth="1"/>
    <col min="10250" max="10250" width="1.7109375" style="7" customWidth="1"/>
    <col min="10251" max="10251" width="6.7109375" style="7" customWidth="1"/>
    <col min="10252" max="10252" width="5.7109375" style="7" customWidth="1"/>
    <col min="10253" max="10253" width="29.7109375" style="7" customWidth="1"/>
    <col min="10254" max="10254" width="9.7109375" style="7" customWidth="1"/>
    <col min="10255" max="10255" width="8" style="7" bestFit="1" customWidth="1"/>
    <col min="10256" max="10256" width="5.7109375" style="7" bestFit="1" customWidth="1"/>
    <col min="10257" max="10257" width="5.5703125" style="7" bestFit="1" customWidth="1"/>
    <col min="10258" max="10258" width="29.7109375" style="7" customWidth="1"/>
    <col min="10259" max="10259" width="4.85546875" style="7" bestFit="1" customWidth="1"/>
    <col min="10260" max="10260" width="8" style="7" bestFit="1" customWidth="1"/>
    <col min="10261" max="10261" width="4" style="7" customWidth="1"/>
    <col min="10262" max="10262" width="5.7109375" style="7" bestFit="1" customWidth="1"/>
    <col min="10263" max="10263" width="5.85546875" style="7" bestFit="1" customWidth="1"/>
    <col min="10264" max="10264" width="20.28515625" style="7" bestFit="1" customWidth="1"/>
    <col min="10265" max="10265" width="4.85546875" style="7" bestFit="1" customWidth="1"/>
    <col min="10266" max="10266" width="8" style="7" bestFit="1" customWidth="1"/>
    <col min="10267" max="10499" width="11.5703125" style="7"/>
    <col min="10500" max="10500" width="1.28515625" style="7" customWidth="1"/>
    <col min="10501" max="10501" width="4.7109375" style="7" customWidth="1"/>
    <col min="10502" max="10502" width="5.7109375" style="7" customWidth="1"/>
    <col min="10503" max="10503" width="29.7109375" style="7" customWidth="1"/>
    <col min="10504" max="10504" width="6.7109375" style="7" customWidth="1"/>
    <col min="10505" max="10505" width="9.7109375" style="7" customWidth="1"/>
    <col min="10506" max="10506" width="1.7109375" style="7" customWidth="1"/>
    <col min="10507" max="10507" width="6.7109375" style="7" customWidth="1"/>
    <col min="10508" max="10508" width="5.7109375" style="7" customWidth="1"/>
    <col min="10509" max="10509" width="29.7109375" style="7" customWidth="1"/>
    <col min="10510" max="10510" width="9.7109375" style="7" customWidth="1"/>
    <col min="10511" max="10511" width="8" style="7" bestFit="1" customWidth="1"/>
    <col min="10512" max="10512" width="5.7109375" style="7" bestFit="1" customWidth="1"/>
    <col min="10513" max="10513" width="5.5703125" style="7" bestFit="1" customWidth="1"/>
    <col min="10514" max="10514" width="29.7109375" style="7" customWidth="1"/>
    <col min="10515" max="10515" width="4.85546875" style="7" bestFit="1" customWidth="1"/>
    <col min="10516" max="10516" width="8" style="7" bestFit="1" customWidth="1"/>
    <col min="10517" max="10517" width="4" style="7" customWidth="1"/>
    <col min="10518" max="10518" width="5.7109375" style="7" bestFit="1" customWidth="1"/>
    <col min="10519" max="10519" width="5.85546875" style="7" bestFit="1" customWidth="1"/>
    <col min="10520" max="10520" width="20.28515625" style="7" bestFit="1" customWidth="1"/>
    <col min="10521" max="10521" width="4.85546875" style="7" bestFit="1" customWidth="1"/>
    <col min="10522" max="10522" width="8" style="7" bestFit="1" customWidth="1"/>
    <col min="10523" max="10755" width="11.5703125" style="7"/>
    <col min="10756" max="10756" width="1.28515625" style="7" customWidth="1"/>
    <col min="10757" max="10757" width="4.7109375" style="7" customWidth="1"/>
    <col min="10758" max="10758" width="5.7109375" style="7" customWidth="1"/>
    <col min="10759" max="10759" width="29.7109375" style="7" customWidth="1"/>
    <col min="10760" max="10760" width="6.7109375" style="7" customWidth="1"/>
    <col min="10761" max="10761" width="9.7109375" style="7" customWidth="1"/>
    <col min="10762" max="10762" width="1.7109375" style="7" customWidth="1"/>
    <col min="10763" max="10763" width="6.7109375" style="7" customWidth="1"/>
    <col min="10764" max="10764" width="5.7109375" style="7" customWidth="1"/>
    <col min="10765" max="10765" width="29.7109375" style="7" customWidth="1"/>
    <col min="10766" max="10766" width="9.7109375" style="7" customWidth="1"/>
    <col min="10767" max="10767" width="8" style="7" bestFit="1" customWidth="1"/>
    <col min="10768" max="10768" width="5.7109375" style="7" bestFit="1" customWidth="1"/>
    <col min="10769" max="10769" width="5.5703125" style="7" bestFit="1" customWidth="1"/>
    <col min="10770" max="10770" width="29.7109375" style="7" customWidth="1"/>
    <col min="10771" max="10771" width="4.85546875" style="7" bestFit="1" customWidth="1"/>
    <col min="10772" max="10772" width="8" style="7" bestFit="1" customWidth="1"/>
    <col min="10773" max="10773" width="4" style="7" customWidth="1"/>
    <col min="10774" max="10774" width="5.7109375" style="7" bestFit="1" customWidth="1"/>
    <col min="10775" max="10775" width="5.85546875" style="7" bestFit="1" customWidth="1"/>
    <col min="10776" max="10776" width="20.28515625" style="7" bestFit="1" customWidth="1"/>
    <col min="10777" max="10777" width="4.85546875" style="7" bestFit="1" customWidth="1"/>
    <col min="10778" max="10778" width="8" style="7" bestFit="1" customWidth="1"/>
    <col min="10779" max="11011" width="11.5703125" style="7"/>
    <col min="11012" max="11012" width="1.28515625" style="7" customWidth="1"/>
    <col min="11013" max="11013" width="4.7109375" style="7" customWidth="1"/>
    <col min="11014" max="11014" width="5.7109375" style="7" customWidth="1"/>
    <col min="11015" max="11015" width="29.7109375" style="7" customWidth="1"/>
    <col min="11016" max="11016" width="6.7109375" style="7" customWidth="1"/>
    <col min="11017" max="11017" width="9.7109375" style="7" customWidth="1"/>
    <col min="11018" max="11018" width="1.7109375" style="7" customWidth="1"/>
    <col min="11019" max="11019" width="6.7109375" style="7" customWidth="1"/>
    <col min="11020" max="11020" width="5.7109375" style="7" customWidth="1"/>
    <col min="11021" max="11021" width="29.7109375" style="7" customWidth="1"/>
    <col min="11022" max="11022" width="9.7109375" style="7" customWidth="1"/>
    <col min="11023" max="11023" width="8" style="7" bestFit="1" customWidth="1"/>
    <col min="11024" max="11024" width="5.7109375" style="7" bestFit="1" customWidth="1"/>
    <col min="11025" max="11025" width="5.5703125" style="7" bestFit="1" customWidth="1"/>
    <col min="11026" max="11026" width="29.7109375" style="7" customWidth="1"/>
    <col min="11027" max="11027" width="4.85546875" style="7" bestFit="1" customWidth="1"/>
    <col min="11028" max="11028" width="8" style="7" bestFit="1" customWidth="1"/>
    <col min="11029" max="11029" width="4" style="7" customWidth="1"/>
    <col min="11030" max="11030" width="5.7109375" style="7" bestFit="1" customWidth="1"/>
    <col min="11031" max="11031" width="5.85546875" style="7" bestFit="1" customWidth="1"/>
    <col min="11032" max="11032" width="20.28515625" style="7" bestFit="1" customWidth="1"/>
    <col min="11033" max="11033" width="4.85546875" style="7" bestFit="1" customWidth="1"/>
    <col min="11034" max="11034" width="8" style="7" bestFit="1" customWidth="1"/>
    <col min="11035" max="11267" width="11.5703125" style="7"/>
    <col min="11268" max="11268" width="1.28515625" style="7" customWidth="1"/>
    <col min="11269" max="11269" width="4.7109375" style="7" customWidth="1"/>
    <col min="11270" max="11270" width="5.7109375" style="7" customWidth="1"/>
    <col min="11271" max="11271" width="29.7109375" style="7" customWidth="1"/>
    <col min="11272" max="11272" width="6.7109375" style="7" customWidth="1"/>
    <col min="11273" max="11273" width="9.7109375" style="7" customWidth="1"/>
    <col min="11274" max="11274" width="1.7109375" style="7" customWidth="1"/>
    <col min="11275" max="11275" width="6.7109375" style="7" customWidth="1"/>
    <col min="11276" max="11276" width="5.7109375" style="7" customWidth="1"/>
    <col min="11277" max="11277" width="29.7109375" style="7" customWidth="1"/>
    <col min="11278" max="11278" width="9.7109375" style="7" customWidth="1"/>
    <col min="11279" max="11279" width="8" style="7" bestFit="1" customWidth="1"/>
    <col min="11280" max="11280" width="5.7109375" style="7" bestFit="1" customWidth="1"/>
    <col min="11281" max="11281" width="5.5703125" style="7" bestFit="1" customWidth="1"/>
    <col min="11282" max="11282" width="29.7109375" style="7" customWidth="1"/>
    <col min="11283" max="11283" width="4.85546875" style="7" bestFit="1" customWidth="1"/>
    <col min="11284" max="11284" width="8" style="7" bestFit="1" customWidth="1"/>
    <col min="11285" max="11285" width="4" style="7" customWidth="1"/>
    <col min="11286" max="11286" width="5.7109375" style="7" bestFit="1" customWidth="1"/>
    <col min="11287" max="11287" width="5.85546875" style="7" bestFit="1" customWidth="1"/>
    <col min="11288" max="11288" width="20.28515625" style="7" bestFit="1" customWidth="1"/>
    <col min="11289" max="11289" width="4.85546875" style="7" bestFit="1" customWidth="1"/>
    <col min="11290" max="11290" width="8" style="7" bestFit="1" customWidth="1"/>
    <col min="11291" max="11523" width="11.5703125" style="7"/>
    <col min="11524" max="11524" width="1.28515625" style="7" customWidth="1"/>
    <col min="11525" max="11525" width="4.7109375" style="7" customWidth="1"/>
    <col min="11526" max="11526" width="5.7109375" style="7" customWidth="1"/>
    <col min="11527" max="11527" width="29.7109375" style="7" customWidth="1"/>
    <col min="11528" max="11528" width="6.7109375" style="7" customWidth="1"/>
    <col min="11529" max="11529" width="9.7109375" style="7" customWidth="1"/>
    <col min="11530" max="11530" width="1.7109375" style="7" customWidth="1"/>
    <col min="11531" max="11531" width="6.7109375" style="7" customWidth="1"/>
    <col min="11532" max="11532" width="5.7109375" style="7" customWidth="1"/>
    <col min="11533" max="11533" width="29.7109375" style="7" customWidth="1"/>
    <col min="11534" max="11534" width="9.7109375" style="7" customWidth="1"/>
    <col min="11535" max="11535" width="8" style="7" bestFit="1" customWidth="1"/>
    <col min="11536" max="11536" width="5.7109375" style="7" bestFit="1" customWidth="1"/>
    <col min="11537" max="11537" width="5.5703125" style="7" bestFit="1" customWidth="1"/>
    <col min="11538" max="11538" width="29.7109375" style="7" customWidth="1"/>
    <col min="11539" max="11539" width="4.85546875" style="7" bestFit="1" customWidth="1"/>
    <col min="11540" max="11540" width="8" style="7" bestFit="1" customWidth="1"/>
    <col min="11541" max="11541" width="4" style="7" customWidth="1"/>
    <col min="11542" max="11542" width="5.7109375" style="7" bestFit="1" customWidth="1"/>
    <col min="11543" max="11543" width="5.85546875" style="7" bestFit="1" customWidth="1"/>
    <col min="11544" max="11544" width="20.28515625" style="7" bestFit="1" customWidth="1"/>
    <col min="11545" max="11545" width="4.85546875" style="7" bestFit="1" customWidth="1"/>
    <col min="11546" max="11546" width="8" style="7" bestFit="1" customWidth="1"/>
    <col min="11547" max="11779" width="11.5703125" style="7"/>
    <col min="11780" max="11780" width="1.28515625" style="7" customWidth="1"/>
    <col min="11781" max="11781" width="4.7109375" style="7" customWidth="1"/>
    <col min="11782" max="11782" width="5.7109375" style="7" customWidth="1"/>
    <col min="11783" max="11783" width="29.7109375" style="7" customWidth="1"/>
    <col min="11784" max="11784" width="6.7109375" style="7" customWidth="1"/>
    <col min="11785" max="11785" width="9.7109375" style="7" customWidth="1"/>
    <col min="11786" max="11786" width="1.7109375" style="7" customWidth="1"/>
    <col min="11787" max="11787" width="6.7109375" style="7" customWidth="1"/>
    <col min="11788" max="11788" width="5.7109375" style="7" customWidth="1"/>
    <col min="11789" max="11789" width="29.7109375" style="7" customWidth="1"/>
    <col min="11790" max="11790" width="9.7109375" style="7" customWidth="1"/>
    <col min="11791" max="11791" width="8" style="7" bestFit="1" customWidth="1"/>
    <col min="11792" max="11792" width="5.7109375" style="7" bestFit="1" customWidth="1"/>
    <col min="11793" max="11793" width="5.5703125" style="7" bestFit="1" customWidth="1"/>
    <col min="11794" max="11794" width="29.7109375" style="7" customWidth="1"/>
    <col min="11795" max="11795" width="4.85546875" style="7" bestFit="1" customWidth="1"/>
    <col min="11796" max="11796" width="8" style="7" bestFit="1" customWidth="1"/>
    <col min="11797" max="11797" width="4" style="7" customWidth="1"/>
    <col min="11798" max="11798" width="5.7109375" style="7" bestFit="1" customWidth="1"/>
    <col min="11799" max="11799" width="5.85546875" style="7" bestFit="1" customWidth="1"/>
    <col min="11800" max="11800" width="20.28515625" style="7" bestFit="1" customWidth="1"/>
    <col min="11801" max="11801" width="4.85546875" style="7" bestFit="1" customWidth="1"/>
    <col min="11802" max="11802" width="8" style="7" bestFit="1" customWidth="1"/>
    <col min="11803" max="12035" width="11.5703125" style="7"/>
    <col min="12036" max="12036" width="1.28515625" style="7" customWidth="1"/>
    <col min="12037" max="12037" width="4.7109375" style="7" customWidth="1"/>
    <col min="12038" max="12038" width="5.7109375" style="7" customWidth="1"/>
    <col min="12039" max="12039" width="29.7109375" style="7" customWidth="1"/>
    <col min="12040" max="12040" width="6.7109375" style="7" customWidth="1"/>
    <col min="12041" max="12041" width="9.7109375" style="7" customWidth="1"/>
    <col min="12042" max="12042" width="1.7109375" style="7" customWidth="1"/>
    <col min="12043" max="12043" width="6.7109375" style="7" customWidth="1"/>
    <col min="12044" max="12044" width="5.7109375" style="7" customWidth="1"/>
    <col min="12045" max="12045" width="29.7109375" style="7" customWidth="1"/>
    <col min="12046" max="12046" width="9.7109375" style="7" customWidth="1"/>
    <col min="12047" max="12047" width="8" style="7" bestFit="1" customWidth="1"/>
    <col min="12048" max="12048" width="5.7109375" style="7" bestFit="1" customWidth="1"/>
    <col min="12049" max="12049" width="5.5703125" style="7" bestFit="1" customWidth="1"/>
    <col min="12050" max="12050" width="29.7109375" style="7" customWidth="1"/>
    <col min="12051" max="12051" width="4.85546875" style="7" bestFit="1" customWidth="1"/>
    <col min="12052" max="12052" width="8" style="7" bestFit="1" customWidth="1"/>
    <col min="12053" max="12053" width="4" style="7" customWidth="1"/>
    <col min="12054" max="12054" width="5.7109375" style="7" bestFit="1" customWidth="1"/>
    <col min="12055" max="12055" width="5.85546875" style="7" bestFit="1" customWidth="1"/>
    <col min="12056" max="12056" width="20.28515625" style="7" bestFit="1" customWidth="1"/>
    <col min="12057" max="12057" width="4.85546875" style="7" bestFit="1" customWidth="1"/>
    <col min="12058" max="12058" width="8" style="7" bestFit="1" customWidth="1"/>
    <col min="12059" max="12291" width="11.5703125" style="7"/>
    <col min="12292" max="12292" width="1.28515625" style="7" customWidth="1"/>
    <col min="12293" max="12293" width="4.7109375" style="7" customWidth="1"/>
    <col min="12294" max="12294" width="5.7109375" style="7" customWidth="1"/>
    <col min="12295" max="12295" width="29.7109375" style="7" customWidth="1"/>
    <col min="12296" max="12296" width="6.7109375" style="7" customWidth="1"/>
    <col min="12297" max="12297" width="9.7109375" style="7" customWidth="1"/>
    <col min="12298" max="12298" width="1.7109375" style="7" customWidth="1"/>
    <col min="12299" max="12299" width="6.7109375" style="7" customWidth="1"/>
    <col min="12300" max="12300" width="5.7109375" style="7" customWidth="1"/>
    <col min="12301" max="12301" width="29.7109375" style="7" customWidth="1"/>
    <col min="12302" max="12302" width="9.7109375" style="7" customWidth="1"/>
    <col min="12303" max="12303" width="8" style="7" bestFit="1" customWidth="1"/>
    <col min="12304" max="12304" width="5.7109375" style="7" bestFit="1" customWidth="1"/>
    <col min="12305" max="12305" width="5.5703125" style="7" bestFit="1" customWidth="1"/>
    <col min="12306" max="12306" width="29.7109375" style="7" customWidth="1"/>
    <col min="12307" max="12307" width="4.85546875" style="7" bestFit="1" customWidth="1"/>
    <col min="12308" max="12308" width="8" style="7" bestFit="1" customWidth="1"/>
    <col min="12309" max="12309" width="4" style="7" customWidth="1"/>
    <col min="12310" max="12310" width="5.7109375" style="7" bestFit="1" customWidth="1"/>
    <col min="12311" max="12311" width="5.85546875" style="7" bestFit="1" customWidth="1"/>
    <col min="12312" max="12312" width="20.28515625" style="7" bestFit="1" customWidth="1"/>
    <col min="12313" max="12313" width="4.85546875" style="7" bestFit="1" customWidth="1"/>
    <col min="12314" max="12314" width="8" style="7" bestFit="1" customWidth="1"/>
    <col min="12315" max="12547" width="11.5703125" style="7"/>
    <col min="12548" max="12548" width="1.28515625" style="7" customWidth="1"/>
    <col min="12549" max="12549" width="4.7109375" style="7" customWidth="1"/>
    <col min="12550" max="12550" width="5.7109375" style="7" customWidth="1"/>
    <col min="12551" max="12551" width="29.7109375" style="7" customWidth="1"/>
    <col min="12552" max="12552" width="6.7109375" style="7" customWidth="1"/>
    <col min="12553" max="12553" width="9.7109375" style="7" customWidth="1"/>
    <col min="12554" max="12554" width="1.7109375" style="7" customWidth="1"/>
    <col min="12555" max="12555" width="6.7109375" style="7" customWidth="1"/>
    <col min="12556" max="12556" width="5.7109375" style="7" customWidth="1"/>
    <col min="12557" max="12557" width="29.7109375" style="7" customWidth="1"/>
    <col min="12558" max="12558" width="9.7109375" style="7" customWidth="1"/>
    <col min="12559" max="12559" width="8" style="7" bestFit="1" customWidth="1"/>
    <col min="12560" max="12560" width="5.7109375" style="7" bestFit="1" customWidth="1"/>
    <col min="12561" max="12561" width="5.5703125" style="7" bestFit="1" customWidth="1"/>
    <col min="12562" max="12562" width="29.7109375" style="7" customWidth="1"/>
    <col min="12563" max="12563" width="4.85546875" style="7" bestFit="1" customWidth="1"/>
    <col min="12564" max="12564" width="8" style="7" bestFit="1" customWidth="1"/>
    <col min="12565" max="12565" width="4" style="7" customWidth="1"/>
    <col min="12566" max="12566" width="5.7109375" style="7" bestFit="1" customWidth="1"/>
    <col min="12567" max="12567" width="5.85546875" style="7" bestFit="1" customWidth="1"/>
    <col min="12568" max="12568" width="20.28515625" style="7" bestFit="1" customWidth="1"/>
    <col min="12569" max="12569" width="4.85546875" style="7" bestFit="1" customWidth="1"/>
    <col min="12570" max="12570" width="8" style="7" bestFit="1" customWidth="1"/>
    <col min="12571" max="12803" width="11.5703125" style="7"/>
    <col min="12804" max="12804" width="1.28515625" style="7" customWidth="1"/>
    <col min="12805" max="12805" width="4.7109375" style="7" customWidth="1"/>
    <col min="12806" max="12806" width="5.7109375" style="7" customWidth="1"/>
    <col min="12807" max="12807" width="29.7109375" style="7" customWidth="1"/>
    <col min="12808" max="12808" width="6.7109375" style="7" customWidth="1"/>
    <col min="12809" max="12809" width="9.7109375" style="7" customWidth="1"/>
    <col min="12810" max="12810" width="1.7109375" style="7" customWidth="1"/>
    <col min="12811" max="12811" width="6.7109375" style="7" customWidth="1"/>
    <col min="12812" max="12812" width="5.7109375" style="7" customWidth="1"/>
    <col min="12813" max="12813" width="29.7109375" style="7" customWidth="1"/>
    <col min="12814" max="12814" width="9.7109375" style="7" customWidth="1"/>
    <col min="12815" max="12815" width="8" style="7" bestFit="1" customWidth="1"/>
    <col min="12816" max="12816" width="5.7109375" style="7" bestFit="1" customWidth="1"/>
    <col min="12817" max="12817" width="5.5703125" style="7" bestFit="1" customWidth="1"/>
    <col min="12818" max="12818" width="29.7109375" style="7" customWidth="1"/>
    <col min="12819" max="12819" width="4.85546875" style="7" bestFit="1" customWidth="1"/>
    <col min="12820" max="12820" width="8" style="7" bestFit="1" customWidth="1"/>
    <col min="12821" max="12821" width="4" style="7" customWidth="1"/>
    <col min="12822" max="12822" width="5.7109375" style="7" bestFit="1" customWidth="1"/>
    <col min="12823" max="12823" width="5.85546875" style="7" bestFit="1" customWidth="1"/>
    <col min="12824" max="12824" width="20.28515625" style="7" bestFit="1" customWidth="1"/>
    <col min="12825" max="12825" width="4.85546875" style="7" bestFit="1" customWidth="1"/>
    <col min="12826" max="12826" width="8" style="7" bestFit="1" customWidth="1"/>
    <col min="12827" max="13059" width="11.5703125" style="7"/>
    <col min="13060" max="13060" width="1.28515625" style="7" customWidth="1"/>
    <col min="13061" max="13061" width="4.7109375" style="7" customWidth="1"/>
    <col min="13062" max="13062" width="5.7109375" style="7" customWidth="1"/>
    <col min="13063" max="13063" width="29.7109375" style="7" customWidth="1"/>
    <col min="13064" max="13064" width="6.7109375" style="7" customWidth="1"/>
    <col min="13065" max="13065" width="9.7109375" style="7" customWidth="1"/>
    <col min="13066" max="13066" width="1.7109375" style="7" customWidth="1"/>
    <col min="13067" max="13067" width="6.7109375" style="7" customWidth="1"/>
    <col min="13068" max="13068" width="5.7109375" style="7" customWidth="1"/>
    <col min="13069" max="13069" width="29.7109375" style="7" customWidth="1"/>
    <col min="13070" max="13070" width="9.7109375" style="7" customWidth="1"/>
    <col min="13071" max="13071" width="8" style="7" bestFit="1" customWidth="1"/>
    <col min="13072" max="13072" width="5.7109375" style="7" bestFit="1" customWidth="1"/>
    <col min="13073" max="13073" width="5.5703125" style="7" bestFit="1" customWidth="1"/>
    <col min="13074" max="13074" width="29.7109375" style="7" customWidth="1"/>
    <col min="13075" max="13075" width="4.85546875" style="7" bestFit="1" customWidth="1"/>
    <col min="13076" max="13076" width="8" style="7" bestFit="1" customWidth="1"/>
    <col min="13077" max="13077" width="4" style="7" customWidth="1"/>
    <col min="13078" max="13078" width="5.7109375" style="7" bestFit="1" customWidth="1"/>
    <col min="13079" max="13079" width="5.85546875" style="7" bestFit="1" customWidth="1"/>
    <col min="13080" max="13080" width="20.28515625" style="7" bestFit="1" customWidth="1"/>
    <col min="13081" max="13081" width="4.85546875" style="7" bestFit="1" customWidth="1"/>
    <col min="13082" max="13082" width="8" style="7" bestFit="1" customWidth="1"/>
    <col min="13083" max="13315" width="11.5703125" style="7"/>
    <col min="13316" max="13316" width="1.28515625" style="7" customWidth="1"/>
    <col min="13317" max="13317" width="4.7109375" style="7" customWidth="1"/>
    <col min="13318" max="13318" width="5.7109375" style="7" customWidth="1"/>
    <col min="13319" max="13319" width="29.7109375" style="7" customWidth="1"/>
    <col min="13320" max="13320" width="6.7109375" style="7" customWidth="1"/>
    <col min="13321" max="13321" width="9.7109375" style="7" customWidth="1"/>
    <col min="13322" max="13322" width="1.7109375" style="7" customWidth="1"/>
    <col min="13323" max="13323" width="6.7109375" style="7" customWidth="1"/>
    <col min="13324" max="13324" width="5.7109375" style="7" customWidth="1"/>
    <col min="13325" max="13325" width="29.7109375" style="7" customWidth="1"/>
    <col min="13326" max="13326" width="9.7109375" style="7" customWidth="1"/>
    <col min="13327" max="13327" width="8" style="7" bestFit="1" customWidth="1"/>
    <col min="13328" max="13328" width="5.7109375" style="7" bestFit="1" customWidth="1"/>
    <col min="13329" max="13329" width="5.5703125" style="7" bestFit="1" customWidth="1"/>
    <col min="13330" max="13330" width="29.7109375" style="7" customWidth="1"/>
    <col min="13331" max="13331" width="4.85546875" style="7" bestFit="1" customWidth="1"/>
    <col min="13332" max="13332" width="8" style="7" bestFit="1" customWidth="1"/>
    <col min="13333" max="13333" width="4" style="7" customWidth="1"/>
    <col min="13334" max="13334" width="5.7109375" style="7" bestFit="1" customWidth="1"/>
    <col min="13335" max="13335" width="5.85546875" style="7" bestFit="1" customWidth="1"/>
    <col min="13336" max="13336" width="20.28515625" style="7" bestFit="1" customWidth="1"/>
    <col min="13337" max="13337" width="4.85546875" style="7" bestFit="1" customWidth="1"/>
    <col min="13338" max="13338" width="8" style="7" bestFit="1" customWidth="1"/>
    <col min="13339" max="13571" width="11.5703125" style="7"/>
    <col min="13572" max="13572" width="1.28515625" style="7" customWidth="1"/>
    <col min="13573" max="13573" width="4.7109375" style="7" customWidth="1"/>
    <col min="13574" max="13574" width="5.7109375" style="7" customWidth="1"/>
    <col min="13575" max="13575" width="29.7109375" style="7" customWidth="1"/>
    <col min="13576" max="13576" width="6.7109375" style="7" customWidth="1"/>
    <col min="13577" max="13577" width="9.7109375" style="7" customWidth="1"/>
    <col min="13578" max="13578" width="1.7109375" style="7" customWidth="1"/>
    <col min="13579" max="13579" width="6.7109375" style="7" customWidth="1"/>
    <col min="13580" max="13580" width="5.7109375" style="7" customWidth="1"/>
    <col min="13581" max="13581" width="29.7109375" style="7" customWidth="1"/>
    <col min="13582" max="13582" width="9.7109375" style="7" customWidth="1"/>
    <col min="13583" max="13583" width="8" style="7" bestFit="1" customWidth="1"/>
    <col min="13584" max="13584" width="5.7109375" style="7" bestFit="1" customWidth="1"/>
    <col min="13585" max="13585" width="5.5703125" style="7" bestFit="1" customWidth="1"/>
    <col min="13586" max="13586" width="29.7109375" style="7" customWidth="1"/>
    <col min="13587" max="13587" width="4.85546875" style="7" bestFit="1" customWidth="1"/>
    <col min="13588" max="13588" width="8" style="7" bestFit="1" customWidth="1"/>
    <col min="13589" max="13589" width="4" style="7" customWidth="1"/>
    <col min="13590" max="13590" width="5.7109375" style="7" bestFit="1" customWidth="1"/>
    <col min="13591" max="13591" width="5.85546875" style="7" bestFit="1" customWidth="1"/>
    <col min="13592" max="13592" width="20.28515625" style="7" bestFit="1" customWidth="1"/>
    <col min="13593" max="13593" width="4.85546875" style="7" bestFit="1" customWidth="1"/>
    <col min="13594" max="13594" width="8" style="7" bestFit="1" customWidth="1"/>
    <col min="13595" max="13827" width="11.5703125" style="7"/>
    <col min="13828" max="13828" width="1.28515625" style="7" customWidth="1"/>
    <col min="13829" max="13829" width="4.7109375" style="7" customWidth="1"/>
    <col min="13830" max="13830" width="5.7109375" style="7" customWidth="1"/>
    <col min="13831" max="13831" width="29.7109375" style="7" customWidth="1"/>
    <col min="13832" max="13832" width="6.7109375" style="7" customWidth="1"/>
    <col min="13833" max="13833" width="9.7109375" style="7" customWidth="1"/>
    <col min="13834" max="13834" width="1.7109375" style="7" customWidth="1"/>
    <col min="13835" max="13835" width="6.7109375" style="7" customWidth="1"/>
    <col min="13836" max="13836" width="5.7109375" style="7" customWidth="1"/>
    <col min="13837" max="13837" width="29.7109375" style="7" customWidth="1"/>
    <col min="13838" max="13838" width="9.7109375" style="7" customWidth="1"/>
    <col min="13839" max="13839" width="8" style="7" bestFit="1" customWidth="1"/>
    <col min="13840" max="13840" width="5.7109375" style="7" bestFit="1" customWidth="1"/>
    <col min="13841" max="13841" width="5.5703125" style="7" bestFit="1" customWidth="1"/>
    <col min="13842" max="13842" width="29.7109375" style="7" customWidth="1"/>
    <col min="13843" max="13843" width="4.85546875" style="7" bestFit="1" customWidth="1"/>
    <col min="13844" max="13844" width="8" style="7" bestFit="1" customWidth="1"/>
    <col min="13845" max="13845" width="4" style="7" customWidth="1"/>
    <col min="13846" max="13846" width="5.7109375" style="7" bestFit="1" customWidth="1"/>
    <col min="13847" max="13847" width="5.85546875" style="7" bestFit="1" customWidth="1"/>
    <col min="13848" max="13848" width="20.28515625" style="7" bestFit="1" customWidth="1"/>
    <col min="13849" max="13849" width="4.85546875" style="7" bestFit="1" customWidth="1"/>
    <col min="13850" max="13850" width="8" style="7" bestFit="1" customWidth="1"/>
    <col min="13851" max="14083" width="11.5703125" style="7"/>
    <col min="14084" max="14084" width="1.28515625" style="7" customWidth="1"/>
    <col min="14085" max="14085" width="4.7109375" style="7" customWidth="1"/>
    <col min="14086" max="14086" width="5.7109375" style="7" customWidth="1"/>
    <col min="14087" max="14087" width="29.7109375" style="7" customWidth="1"/>
    <col min="14088" max="14088" width="6.7109375" style="7" customWidth="1"/>
    <col min="14089" max="14089" width="9.7109375" style="7" customWidth="1"/>
    <col min="14090" max="14090" width="1.7109375" style="7" customWidth="1"/>
    <col min="14091" max="14091" width="6.7109375" style="7" customWidth="1"/>
    <col min="14092" max="14092" width="5.7109375" style="7" customWidth="1"/>
    <col min="14093" max="14093" width="29.7109375" style="7" customWidth="1"/>
    <col min="14094" max="14094" width="9.7109375" style="7" customWidth="1"/>
    <col min="14095" max="14095" width="8" style="7" bestFit="1" customWidth="1"/>
    <col min="14096" max="14096" width="5.7109375" style="7" bestFit="1" customWidth="1"/>
    <col min="14097" max="14097" width="5.5703125" style="7" bestFit="1" customWidth="1"/>
    <col min="14098" max="14098" width="29.7109375" style="7" customWidth="1"/>
    <col min="14099" max="14099" width="4.85546875" style="7" bestFit="1" customWidth="1"/>
    <col min="14100" max="14100" width="8" style="7" bestFit="1" customWidth="1"/>
    <col min="14101" max="14101" width="4" style="7" customWidth="1"/>
    <col min="14102" max="14102" width="5.7109375" style="7" bestFit="1" customWidth="1"/>
    <col min="14103" max="14103" width="5.85546875" style="7" bestFit="1" customWidth="1"/>
    <col min="14104" max="14104" width="20.28515625" style="7" bestFit="1" customWidth="1"/>
    <col min="14105" max="14105" width="4.85546875" style="7" bestFit="1" customWidth="1"/>
    <col min="14106" max="14106" width="8" style="7" bestFit="1" customWidth="1"/>
    <col min="14107" max="14339" width="11.5703125" style="7"/>
    <col min="14340" max="14340" width="1.28515625" style="7" customWidth="1"/>
    <col min="14341" max="14341" width="4.7109375" style="7" customWidth="1"/>
    <col min="14342" max="14342" width="5.7109375" style="7" customWidth="1"/>
    <col min="14343" max="14343" width="29.7109375" style="7" customWidth="1"/>
    <col min="14344" max="14344" width="6.7109375" style="7" customWidth="1"/>
    <col min="14345" max="14345" width="9.7109375" style="7" customWidth="1"/>
    <col min="14346" max="14346" width="1.7109375" style="7" customWidth="1"/>
    <col min="14347" max="14347" width="6.7109375" style="7" customWidth="1"/>
    <col min="14348" max="14348" width="5.7109375" style="7" customWidth="1"/>
    <col min="14349" max="14349" width="29.7109375" style="7" customWidth="1"/>
    <col min="14350" max="14350" width="9.7109375" style="7" customWidth="1"/>
    <col min="14351" max="14351" width="8" style="7" bestFit="1" customWidth="1"/>
    <col min="14352" max="14352" width="5.7109375" style="7" bestFit="1" customWidth="1"/>
    <col min="14353" max="14353" width="5.5703125" style="7" bestFit="1" customWidth="1"/>
    <col min="14354" max="14354" width="29.7109375" style="7" customWidth="1"/>
    <col min="14355" max="14355" width="4.85546875" style="7" bestFit="1" customWidth="1"/>
    <col min="14356" max="14356" width="8" style="7" bestFit="1" customWidth="1"/>
    <col min="14357" max="14357" width="4" style="7" customWidth="1"/>
    <col min="14358" max="14358" width="5.7109375" style="7" bestFit="1" customWidth="1"/>
    <col min="14359" max="14359" width="5.85546875" style="7" bestFit="1" customWidth="1"/>
    <col min="14360" max="14360" width="20.28515625" style="7" bestFit="1" customWidth="1"/>
    <col min="14361" max="14361" width="4.85546875" style="7" bestFit="1" customWidth="1"/>
    <col min="14362" max="14362" width="8" style="7" bestFit="1" customWidth="1"/>
    <col min="14363" max="14595" width="11.5703125" style="7"/>
    <col min="14596" max="14596" width="1.28515625" style="7" customWidth="1"/>
    <col min="14597" max="14597" width="4.7109375" style="7" customWidth="1"/>
    <col min="14598" max="14598" width="5.7109375" style="7" customWidth="1"/>
    <col min="14599" max="14599" width="29.7109375" style="7" customWidth="1"/>
    <col min="14600" max="14600" width="6.7109375" style="7" customWidth="1"/>
    <col min="14601" max="14601" width="9.7109375" style="7" customWidth="1"/>
    <col min="14602" max="14602" width="1.7109375" style="7" customWidth="1"/>
    <col min="14603" max="14603" width="6.7109375" style="7" customWidth="1"/>
    <col min="14604" max="14604" width="5.7109375" style="7" customWidth="1"/>
    <col min="14605" max="14605" width="29.7109375" style="7" customWidth="1"/>
    <col min="14606" max="14606" width="9.7109375" style="7" customWidth="1"/>
    <col min="14607" max="14607" width="8" style="7" bestFit="1" customWidth="1"/>
    <col min="14608" max="14608" width="5.7109375" style="7" bestFit="1" customWidth="1"/>
    <col min="14609" max="14609" width="5.5703125" style="7" bestFit="1" customWidth="1"/>
    <col min="14610" max="14610" width="29.7109375" style="7" customWidth="1"/>
    <col min="14611" max="14611" width="4.85546875" style="7" bestFit="1" customWidth="1"/>
    <col min="14612" max="14612" width="8" style="7" bestFit="1" customWidth="1"/>
    <col min="14613" max="14613" width="4" style="7" customWidth="1"/>
    <col min="14614" max="14614" width="5.7109375" style="7" bestFit="1" customWidth="1"/>
    <col min="14615" max="14615" width="5.85546875" style="7" bestFit="1" customWidth="1"/>
    <col min="14616" max="14616" width="20.28515625" style="7" bestFit="1" customWidth="1"/>
    <col min="14617" max="14617" width="4.85546875" style="7" bestFit="1" customWidth="1"/>
    <col min="14618" max="14618" width="8" style="7" bestFit="1" customWidth="1"/>
    <col min="14619" max="14851" width="11.5703125" style="7"/>
    <col min="14852" max="14852" width="1.28515625" style="7" customWidth="1"/>
    <col min="14853" max="14853" width="4.7109375" style="7" customWidth="1"/>
    <col min="14854" max="14854" width="5.7109375" style="7" customWidth="1"/>
    <col min="14855" max="14855" width="29.7109375" style="7" customWidth="1"/>
    <col min="14856" max="14856" width="6.7109375" style="7" customWidth="1"/>
    <col min="14857" max="14857" width="9.7109375" style="7" customWidth="1"/>
    <col min="14858" max="14858" width="1.7109375" style="7" customWidth="1"/>
    <col min="14859" max="14859" width="6.7109375" style="7" customWidth="1"/>
    <col min="14860" max="14860" width="5.7109375" style="7" customWidth="1"/>
    <col min="14861" max="14861" width="29.7109375" style="7" customWidth="1"/>
    <col min="14862" max="14862" width="9.7109375" style="7" customWidth="1"/>
    <col min="14863" max="14863" width="8" style="7" bestFit="1" customWidth="1"/>
    <col min="14864" max="14864" width="5.7109375" style="7" bestFit="1" customWidth="1"/>
    <col min="14865" max="14865" width="5.5703125" style="7" bestFit="1" customWidth="1"/>
    <col min="14866" max="14866" width="29.7109375" style="7" customWidth="1"/>
    <col min="14867" max="14867" width="4.85546875" style="7" bestFit="1" customWidth="1"/>
    <col min="14868" max="14868" width="8" style="7" bestFit="1" customWidth="1"/>
    <col min="14869" max="14869" width="4" style="7" customWidth="1"/>
    <col min="14870" max="14870" width="5.7109375" style="7" bestFit="1" customWidth="1"/>
    <col min="14871" max="14871" width="5.85546875" style="7" bestFit="1" customWidth="1"/>
    <col min="14872" max="14872" width="20.28515625" style="7" bestFit="1" customWidth="1"/>
    <col min="14873" max="14873" width="4.85546875" style="7" bestFit="1" customWidth="1"/>
    <col min="14874" max="14874" width="8" style="7" bestFit="1" customWidth="1"/>
    <col min="14875" max="15107" width="11.5703125" style="7"/>
    <col min="15108" max="15108" width="1.28515625" style="7" customWidth="1"/>
    <col min="15109" max="15109" width="4.7109375" style="7" customWidth="1"/>
    <col min="15110" max="15110" width="5.7109375" style="7" customWidth="1"/>
    <col min="15111" max="15111" width="29.7109375" style="7" customWidth="1"/>
    <col min="15112" max="15112" width="6.7109375" style="7" customWidth="1"/>
    <col min="15113" max="15113" width="9.7109375" style="7" customWidth="1"/>
    <col min="15114" max="15114" width="1.7109375" style="7" customWidth="1"/>
    <col min="15115" max="15115" width="6.7109375" style="7" customWidth="1"/>
    <col min="15116" max="15116" width="5.7109375" style="7" customWidth="1"/>
    <col min="15117" max="15117" width="29.7109375" style="7" customWidth="1"/>
    <col min="15118" max="15118" width="9.7109375" style="7" customWidth="1"/>
    <col min="15119" max="15119" width="8" style="7" bestFit="1" customWidth="1"/>
    <col min="15120" max="15120" width="5.7109375" style="7" bestFit="1" customWidth="1"/>
    <col min="15121" max="15121" width="5.5703125" style="7" bestFit="1" customWidth="1"/>
    <col min="15122" max="15122" width="29.7109375" style="7" customWidth="1"/>
    <col min="15123" max="15123" width="4.85546875" style="7" bestFit="1" customWidth="1"/>
    <col min="15124" max="15124" width="8" style="7" bestFit="1" customWidth="1"/>
    <col min="15125" max="15125" width="4" style="7" customWidth="1"/>
    <col min="15126" max="15126" width="5.7109375" style="7" bestFit="1" customWidth="1"/>
    <col min="15127" max="15127" width="5.85546875" style="7" bestFit="1" customWidth="1"/>
    <col min="15128" max="15128" width="20.28515625" style="7" bestFit="1" customWidth="1"/>
    <col min="15129" max="15129" width="4.85546875" style="7" bestFit="1" customWidth="1"/>
    <col min="15130" max="15130" width="8" style="7" bestFit="1" customWidth="1"/>
    <col min="15131" max="15363" width="11.5703125" style="7"/>
    <col min="15364" max="15364" width="1.28515625" style="7" customWidth="1"/>
    <col min="15365" max="15365" width="4.7109375" style="7" customWidth="1"/>
    <col min="15366" max="15366" width="5.7109375" style="7" customWidth="1"/>
    <col min="15367" max="15367" width="29.7109375" style="7" customWidth="1"/>
    <col min="15368" max="15368" width="6.7109375" style="7" customWidth="1"/>
    <col min="15369" max="15369" width="9.7109375" style="7" customWidth="1"/>
    <col min="15370" max="15370" width="1.7109375" style="7" customWidth="1"/>
    <col min="15371" max="15371" width="6.7109375" style="7" customWidth="1"/>
    <col min="15372" max="15372" width="5.7109375" style="7" customWidth="1"/>
    <col min="15373" max="15373" width="29.7109375" style="7" customWidth="1"/>
    <col min="15374" max="15374" width="9.7109375" style="7" customWidth="1"/>
    <col min="15375" max="15375" width="8" style="7" bestFit="1" customWidth="1"/>
    <col min="15376" max="15376" width="5.7109375" style="7" bestFit="1" customWidth="1"/>
    <col min="15377" max="15377" width="5.5703125" style="7" bestFit="1" customWidth="1"/>
    <col min="15378" max="15378" width="29.7109375" style="7" customWidth="1"/>
    <col min="15379" max="15379" width="4.85546875" style="7" bestFit="1" customWidth="1"/>
    <col min="15380" max="15380" width="8" style="7" bestFit="1" customWidth="1"/>
    <col min="15381" max="15381" width="4" style="7" customWidth="1"/>
    <col min="15382" max="15382" width="5.7109375" style="7" bestFit="1" customWidth="1"/>
    <col min="15383" max="15383" width="5.85546875" style="7" bestFit="1" customWidth="1"/>
    <col min="15384" max="15384" width="20.28515625" style="7" bestFit="1" customWidth="1"/>
    <col min="15385" max="15385" width="4.85546875" style="7" bestFit="1" customWidth="1"/>
    <col min="15386" max="15386" width="8" style="7" bestFit="1" customWidth="1"/>
    <col min="15387" max="15619" width="11.5703125" style="7"/>
    <col min="15620" max="15620" width="1.28515625" style="7" customWidth="1"/>
    <col min="15621" max="15621" width="4.7109375" style="7" customWidth="1"/>
    <col min="15622" max="15622" width="5.7109375" style="7" customWidth="1"/>
    <col min="15623" max="15623" width="29.7109375" style="7" customWidth="1"/>
    <col min="15624" max="15624" width="6.7109375" style="7" customWidth="1"/>
    <col min="15625" max="15625" width="9.7109375" style="7" customWidth="1"/>
    <col min="15626" max="15626" width="1.7109375" style="7" customWidth="1"/>
    <col min="15627" max="15627" width="6.7109375" style="7" customWidth="1"/>
    <col min="15628" max="15628" width="5.7109375" style="7" customWidth="1"/>
    <col min="15629" max="15629" width="29.7109375" style="7" customWidth="1"/>
    <col min="15630" max="15630" width="9.7109375" style="7" customWidth="1"/>
    <col min="15631" max="15631" width="8" style="7" bestFit="1" customWidth="1"/>
    <col min="15632" max="15632" width="5.7109375" style="7" bestFit="1" customWidth="1"/>
    <col min="15633" max="15633" width="5.5703125" style="7" bestFit="1" customWidth="1"/>
    <col min="15634" max="15634" width="29.7109375" style="7" customWidth="1"/>
    <col min="15635" max="15635" width="4.85546875" style="7" bestFit="1" customWidth="1"/>
    <col min="15636" max="15636" width="8" style="7" bestFit="1" customWidth="1"/>
    <col min="15637" max="15637" width="4" style="7" customWidth="1"/>
    <col min="15638" max="15638" width="5.7109375" style="7" bestFit="1" customWidth="1"/>
    <col min="15639" max="15639" width="5.85546875" style="7" bestFit="1" customWidth="1"/>
    <col min="15640" max="15640" width="20.28515625" style="7" bestFit="1" customWidth="1"/>
    <col min="15641" max="15641" width="4.85546875" style="7" bestFit="1" customWidth="1"/>
    <col min="15642" max="15642" width="8" style="7" bestFit="1" customWidth="1"/>
    <col min="15643" max="15875" width="11.5703125" style="7"/>
    <col min="15876" max="15876" width="1.28515625" style="7" customWidth="1"/>
    <col min="15877" max="15877" width="4.7109375" style="7" customWidth="1"/>
    <col min="15878" max="15878" width="5.7109375" style="7" customWidth="1"/>
    <col min="15879" max="15879" width="29.7109375" style="7" customWidth="1"/>
    <col min="15880" max="15880" width="6.7109375" style="7" customWidth="1"/>
    <col min="15881" max="15881" width="9.7109375" style="7" customWidth="1"/>
    <col min="15882" max="15882" width="1.7109375" style="7" customWidth="1"/>
    <col min="15883" max="15883" width="6.7109375" style="7" customWidth="1"/>
    <col min="15884" max="15884" width="5.7109375" style="7" customWidth="1"/>
    <col min="15885" max="15885" width="29.7109375" style="7" customWidth="1"/>
    <col min="15886" max="15886" width="9.7109375" style="7" customWidth="1"/>
    <col min="15887" max="15887" width="8" style="7" bestFit="1" customWidth="1"/>
    <col min="15888" max="15888" width="5.7109375" style="7" bestFit="1" customWidth="1"/>
    <col min="15889" max="15889" width="5.5703125" style="7" bestFit="1" customWidth="1"/>
    <col min="15890" max="15890" width="29.7109375" style="7" customWidth="1"/>
    <col min="15891" max="15891" width="4.85546875" style="7" bestFit="1" customWidth="1"/>
    <col min="15892" max="15892" width="8" style="7" bestFit="1" customWidth="1"/>
    <col min="15893" max="15893" width="4" style="7" customWidth="1"/>
    <col min="15894" max="15894" width="5.7109375" style="7" bestFit="1" customWidth="1"/>
    <col min="15895" max="15895" width="5.85546875" style="7" bestFit="1" customWidth="1"/>
    <col min="15896" max="15896" width="20.28515625" style="7" bestFit="1" customWidth="1"/>
    <col min="15897" max="15897" width="4.85546875" style="7" bestFit="1" customWidth="1"/>
    <col min="15898" max="15898" width="8" style="7" bestFit="1" customWidth="1"/>
    <col min="15899" max="16131" width="11.5703125" style="7"/>
    <col min="16132" max="16132" width="1.28515625" style="7" customWidth="1"/>
    <col min="16133" max="16133" width="4.7109375" style="7" customWidth="1"/>
    <col min="16134" max="16134" width="5.7109375" style="7" customWidth="1"/>
    <col min="16135" max="16135" width="29.7109375" style="7" customWidth="1"/>
    <col min="16136" max="16136" width="6.7109375" style="7" customWidth="1"/>
    <col min="16137" max="16137" width="9.7109375" style="7" customWidth="1"/>
    <col min="16138" max="16138" width="1.7109375" style="7" customWidth="1"/>
    <col min="16139" max="16139" width="6.7109375" style="7" customWidth="1"/>
    <col min="16140" max="16140" width="5.7109375" style="7" customWidth="1"/>
    <col min="16141" max="16141" width="29.7109375" style="7" customWidth="1"/>
    <col min="16142" max="16142" width="9.7109375" style="7" customWidth="1"/>
    <col min="16143" max="16143" width="8" style="7" bestFit="1" customWidth="1"/>
    <col min="16144" max="16144" width="5.7109375" style="7" bestFit="1" customWidth="1"/>
    <col min="16145" max="16145" width="5.5703125" style="7" bestFit="1" customWidth="1"/>
    <col min="16146" max="16146" width="29.7109375" style="7" customWidth="1"/>
    <col min="16147" max="16147" width="4.85546875" style="7" bestFit="1" customWidth="1"/>
    <col min="16148" max="16148" width="8" style="7" bestFit="1" customWidth="1"/>
    <col min="16149" max="16149" width="4" style="7" customWidth="1"/>
    <col min="16150" max="16150" width="5.7109375" style="7" bestFit="1" customWidth="1"/>
    <col min="16151" max="16151" width="5.85546875" style="7" bestFit="1" customWidth="1"/>
    <col min="16152" max="16152" width="20.28515625" style="7" bestFit="1" customWidth="1"/>
    <col min="16153" max="16153" width="4.85546875" style="7" bestFit="1" customWidth="1"/>
    <col min="16154" max="16154" width="8" style="7" bestFit="1" customWidth="1"/>
    <col min="16155" max="16384" width="11.5703125" style="7"/>
  </cols>
  <sheetData>
    <row r="1" spans="1:27" ht="8.1" customHeight="1"/>
    <row r="2" spans="1:27" s="10" customFormat="1" ht="24.75">
      <c r="B2" s="11" t="s">
        <v>70</v>
      </c>
      <c r="C2" s="12"/>
      <c r="D2" s="13"/>
      <c r="E2" s="13"/>
      <c r="F2" s="14"/>
      <c r="G2" s="14"/>
      <c r="H2" s="14"/>
      <c r="I2" s="14"/>
      <c r="J2" s="11"/>
      <c r="K2" s="12"/>
      <c r="L2" s="13"/>
      <c r="M2" s="14"/>
      <c r="N2" s="14"/>
      <c r="P2" s="15"/>
    </row>
    <row r="3" spans="1:27" s="10" customFormat="1" ht="24.75">
      <c r="B3" s="16" t="s">
        <v>122</v>
      </c>
      <c r="C3" s="17"/>
      <c r="D3" s="13"/>
      <c r="E3" s="13"/>
      <c r="F3" s="16"/>
      <c r="G3" s="16"/>
      <c r="H3" s="16"/>
      <c r="I3" s="119"/>
      <c r="J3" s="16"/>
      <c r="K3" s="17"/>
      <c r="L3" s="13"/>
      <c r="M3" s="16"/>
      <c r="N3" s="16"/>
      <c r="P3" s="15"/>
    </row>
    <row r="4" spans="1:27" s="10" customFormat="1" ht="6.75" customHeight="1">
      <c r="B4" s="16"/>
      <c r="C4" s="17"/>
      <c r="D4" s="13"/>
      <c r="E4" s="13"/>
      <c r="F4" s="16"/>
      <c r="G4" s="16"/>
      <c r="H4" s="16"/>
      <c r="I4" s="119"/>
      <c r="J4" s="16"/>
      <c r="K4" s="17"/>
      <c r="L4" s="13"/>
      <c r="M4" s="16"/>
      <c r="N4" s="16"/>
      <c r="P4" s="15"/>
    </row>
    <row r="5" spans="1:27" ht="20.100000000000001" customHeight="1">
      <c r="A5" s="18"/>
      <c r="B5" s="19" t="s">
        <v>33</v>
      </c>
      <c r="C5" s="20"/>
      <c r="D5" s="21"/>
      <c r="E5" s="21"/>
      <c r="F5" s="21"/>
      <c r="G5" s="22"/>
      <c r="H5" s="22"/>
      <c r="J5" s="13"/>
      <c r="K5" s="10"/>
      <c r="L5" s="23" t="s">
        <v>34</v>
      </c>
      <c r="M5" s="13"/>
      <c r="N5" s="13"/>
      <c r="U5" s="23" t="s">
        <v>35</v>
      </c>
    </row>
    <row r="6" spans="1:27" ht="11.25" customHeight="1">
      <c r="A6" s="18"/>
      <c r="B6" s="19"/>
      <c r="C6" s="20"/>
      <c r="D6" s="21"/>
      <c r="E6" s="21"/>
      <c r="F6" s="21"/>
      <c r="G6" s="22"/>
      <c r="H6" s="22"/>
      <c r="J6" s="13"/>
      <c r="K6" s="10"/>
      <c r="L6" s="13"/>
      <c r="M6" s="13"/>
      <c r="N6" s="13"/>
    </row>
    <row r="7" spans="1:27" ht="21.95" customHeight="1">
      <c r="A7" s="18"/>
      <c r="B7" s="24" t="s">
        <v>36</v>
      </c>
      <c r="C7" s="25" t="s">
        <v>37</v>
      </c>
      <c r="D7" s="26" t="s">
        <v>62</v>
      </c>
      <c r="E7" s="181" t="s">
        <v>157</v>
      </c>
      <c r="F7" s="25" t="s">
        <v>39</v>
      </c>
      <c r="G7" s="25" t="s">
        <v>40</v>
      </c>
      <c r="H7" s="25" t="s">
        <v>61</v>
      </c>
      <c r="J7" s="24" t="s">
        <v>36</v>
      </c>
      <c r="K7" s="25" t="s">
        <v>37</v>
      </c>
      <c r="L7" s="25" t="s">
        <v>38</v>
      </c>
      <c r="M7" s="25" t="s">
        <v>41</v>
      </c>
      <c r="N7" s="25" t="s">
        <v>61</v>
      </c>
      <c r="P7" s="27" t="s">
        <v>42</v>
      </c>
      <c r="Q7" s="24" t="s">
        <v>37</v>
      </c>
      <c r="R7" s="26"/>
      <c r="S7" s="24" t="s">
        <v>39</v>
      </c>
      <c r="T7" s="24" t="s">
        <v>40</v>
      </c>
      <c r="U7" s="28"/>
      <c r="V7" s="27" t="s">
        <v>42</v>
      </c>
      <c r="W7" s="24" t="s">
        <v>37</v>
      </c>
      <c r="X7" s="29"/>
      <c r="Y7" s="24" t="s">
        <v>39</v>
      </c>
      <c r="Z7" s="24" t="s">
        <v>40</v>
      </c>
    </row>
    <row r="8" spans="1:27" ht="21.95" customHeight="1">
      <c r="A8" s="18"/>
      <c r="B8" s="30">
        <v>1</v>
      </c>
      <c r="C8" s="31" t="s">
        <v>46</v>
      </c>
      <c r="D8" s="105" t="s">
        <v>139</v>
      </c>
      <c r="E8" s="182">
        <v>11</v>
      </c>
      <c r="F8" s="33">
        <f>16+14+12+13+11+21+14+21+15+15+18</f>
        <v>170</v>
      </c>
      <c r="G8" s="33">
        <f>1887+1951+1721+1928+1796+1831+1897+1917+1714+1809+1828</f>
        <v>20279</v>
      </c>
      <c r="H8" s="33">
        <v>25</v>
      </c>
      <c r="J8" s="30">
        <v>1</v>
      </c>
      <c r="K8" s="37" t="s">
        <v>44</v>
      </c>
      <c r="L8" s="105" t="s">
        <v>27</v>
      </c>
      <c r="M8" s="33">
        <f>1775+1914+1655+1753+1750+1582+1723+1824+1800+1762+1815</f>
        <v>19353</v>
      </c>
      <c r="N8" s="33">
        <v>25</v>
      </c>
      <c r="P8" s="34">
        <v>3</v>
      </c>
      <c r="Q8" s="37" t="s">
        <v>44</v>
      </c>
      <c r="R8" s="32" t="s">
        <v>21</v>
      </c>
      <c r="S8" s="33">
        <v>15</v>
      </c>
      <c r="T8" s="33">
        <v>1746</v>
      </c>
      <c r="V8" s="34">
        <v>9</v>
      </c>
      <c r="W8" s="37" t="s">
        <v>44</v>
      </c>
      <c r="X8" s="32" t="s">
        <v>27</v>
      </c>
      <c r="Y8" s="33">
        <v>19</v>
      </c>
      <c r="Z8" s="33">
        <v>1959</v>
      </c>
    </row>
    <row r="9" spans="1:27" ht="21.95" customHeight="1">
      <c r="A9" s="18"/>
      <c r="B9" s="30">
        <v>2</v>
      </c>
      <c r="C9" s="37" t="s">
        <v>44</v>
      </c>
      <c r="D9" s="105" t="s">
        <v>27</v>
      </c>
      <c r="E9" s="182">
        <v>11</v>
      </c>
      <c r="F9" s="33">
        <f>10+15+9+14+12+7+8+16+21+19+19</f>
        <v>150</v>
      </c>
      <c r="G9" s="33">
        <f>1916+1995+1733+1837+1834+1675+1825+1929+1911+1876+1959</f>
        <v>20490</v>
      </c>
      <c r="H9" s="33">
        <v>21</v>
      </c>
      <c r="J9" s="30">
        <v>2</v>
      </c>
      <c r="K9" s="35" t="s">
        <v>43</v>
      </c>
      <c r="L9" s="105" t="s">
        <v>124</v>
      </c>
      <c r="M9" s="33">
        <f>1711+1680+1686+1587+1799+1781+1737+1835+1621+1631+1455</f>
        <v>18523</v>
      </c>
      <c r="N9" s="33">
        <v>21</v>
      </c>
      <c r="P9" s="34">
        <v>4</v>
      </c>
      <c r="Q9" s="31" t="s">
        <v>46</v>
      </c>
      <c r="R9" s="32" t="s">
        <v>125</v>
      </c>
      <c r="S9" s="33">
        <v>7</v>
      </c>
      <c r="T9" s="33">
        <v>1671</v>
      </c>
      <c r="V9" s="34">
        <v>10</v>
      </c>
      <c r="W9" s="37" t="s">
        <v>44</v>
      </c>
      <c r="X9" s="32" t="s">
        <v>123</v>
      </c>
      <c r="Y9" s="33">
        <v>3</v>
      </c>
      <c r="Z9" s="33">
        <v>1672</v>
      </c>
    </row>
    <row r="10" spans="1:27" ht="21.95" customHeight="1">
      <c r="B10" s="30">
        <v>3</v>
      </c>
      <c r="C10" s="35" t="s">
        <v>43</v>
      </c>
      <c r="D10" s="113" t="s">
        <v>124</v>
      </c>
      <c r="E10" s="183">
        <v>11</v>
      </c>
      <c r="F10" s="33">
        <f>16+18+8+11+17+19+13+16+9+3+9</f>
        <v>139</v>
      </c>
      <c r="G10" s="38">
        <f>1864+1821+1731+1731+1937+1904+1854+1895+1723+1751+1617</f>
        <v>19828</v>
      </c>
      <c r="H10" s="33">
        <v>18</v>
      </c>
      <c r="J10" s="30">
        <v>3</v>
      </c>
      <c r="K10" s="31" t="s">
        <v>46</v>
      </c>
      <c r="L10" s="113" t="s">
        <v>139</v>
      </c>
      <c r="M10" s="33">
        <f>1659+1789+1619+1829+1643+1609+1735+1752+1552+1644+1657</f>
        <v>18488</v>
      </c>
      <c r="N10" s="33">
        <v>18</v>
      </c>
      <c r="P10" s="40"/>
      <c r="Q10" s="41"/>
      <c r="R10" s="41"/>
      <c r="S10" s="28"/>
      <c r="T10" s="41"/>
      <c r="V10" s="40" t="s">
        <v>0</v>
      </c>
      <c r="W10" s="41"/>
      <c r="X10" s="41"/>
      <c r="Y10" s="28"/>
      <c r="Z10" s="41"/>
    </row>
    <row r="11" spans="1:27" ht="21.95" customHeight="1">
      <c r="B11" s="30">
        <v>4</v>
      </c>
      <c r="C11" s="36" t="s">
        <v>45</v>
      </c>
      <c r="D11" s="173" t="s">
        <v>126</v>
      </c>
      <c r="E11" s="208">
        <v>11</v>
      </c>
      <c r="F11" s="33">
        <f>12+7+10+13+14+11.5+14+18+14+7+16</f>
        <v>136.5</v>
      </c>
      <c r="G11" s="33">
        <f>1819+1833+1719+1781+1800+1789+1645+1808+1697+1730+1815</f>
        <v>19436</v>
      </c>
      <c r="H11" s="33">
        <v>15</v>
      </c>
      <c r="J11" s="30">
        <v>4</v>
      </c>
      <c r="K11" s="36" t="s">
        <v>45</v>
      </c>
      <c r="L11" s="173" t="s">
        <v>126</v>
      </c>
      <c r="M11" s="33">
        <f>1627+1659+1527+1550+1617+1648+1525+1643+1637+1652+1641</f>
        <v>17726</v>
      </c>
      <c r="N11" s="33">
        <v>15</v>
      </c>
      <c r="P11" s="34">
        <v>5</v>
      </c>
      <c r="Q11" s="35" t="s">
        <v>43</v>
      </c>
      <c r="R11" s="32" t="s">
        <v>124</v>
      </c>
      <c r="S11" s="33">
        <v>9</v>
      </c>
      <c r="T11" s="33">
        <v>1617</v>
      </c>
      <c r="V11" s="34">
        <v>11</v>
      </c>
      <c r="W11" s="36" t="s">
        <v>45</v>
      </c>
      <c r="X11" s="32" t="s">
        <v>126</v>
      </c>
      <c r="Y11" s="33">
        <v>16</v>
      </c>
      <c r="Z11" s="33">
        <v>1815</v>
      </c>
    </row>
    <row r="12" spans="1:27" ht="21.95" customHeight="1">
      <c r="B12" s="30">
        <v>5</v>
      </c>
      <c r="C12" s="37" t="s">
        <v>44</v>
      </c>
      <c r="D12" s="105" t="s">
        <v>21</v>
      </c>
      <c r="E12" s="182">
        <v>11</v>
      </c>
      <c r="F12" s="33">
        <f>12+13+11+8+1+3+22+19.5+15+8+15</f>
        <v>127.5</v>
      </c>
      <c r="G12" s="33">
        <f>2010+1826+1760+1793+1659+1672+1642+1833+1776+1670+1746</f>
        <v>19387</v>
      </c>
      <c r="H12" s="33">
        <v>13</v>
      </c>
      <c r="J12" s="30">
        <v>5</v>
      </c>
      <c r="K12" s="35" t="s">
        <v>43</v>
      </c>
      <c r="L12" s="105" t="s">
        <v>129</v>
      </c>
      <c r="M12" s="33">
        <f>1410+1627+1456+1662+1512+1579+1554+1459+1492+1457+1409</f>
        <v>16617</v>
      </c>
      <c r="N12" s="33">
        <v>13</v>
      </c>
      <c r="P12" s="34">
        <v>6</v>
      </c>
      <c r="Q12" s="35" t="s">
        <v>43</v>
      </c>
      <c r="R12" s="32" t="s">
        <v>129</v>
      </c>
      <c r="S12" s="38">
        <v>13</v>
      </c>
      <c r="T12" s="38">
        <v>1649</v>
      </c>
      <c r="V12" s="34">
        <v>12</v>
      </c>
      <c r="W12" s="35" t="s">
        <v>43</v>
      </c>
      <c r="X12" s="32" t="s">
        <v>127</v>
      </c>
      <c r="Y12" s="33">
        <v>6</v>
      </c>
      <c r="Z12" s="33">
        <v>1630</v>
      </c>
    </row>
    <row r="13" spans="1:27" ht="21.95" customHeight="1">
      <c r="B13" s="30">
        <v>6</v>
      </c>
      <c r="C13" s="31" t="s">
        <v>46</v>
      </c>
      <c r="D13" s="32" t="s">
        <v>125</v>
      </c>
      <c r="E13" s="205">
        <v>11</v>
      </c>
      <c r="F13" s="33">
        <f>16+7+11+8+19+5+18+8+1+17+7</f>
        <v>117</v>
      </c>
      <c r="G13" s="33">
        <f>1873+1609+1769+1802+1973+1851+1822+1627+1714+1800+1671</f>
        <v>19511</v>
      </c>
      <c r="H13" s="33">
        <v>11</v>
      </c>
      <c r="J13" s="30">
        <v>6</v>
      </c>
      <c r="K13" s="37" t="s">
        <v>44</v>
      </c>
      <c r="L13" s="200" t="s">
        <v>21</v>
      </c>
      <c r="M13" s="33">
        <f>1632+1607+1526+1553+1422+1420+1375+1545+1506+1400+1470</f>
        <v>16456</v>
      </c>
      <c r="N13" s="33">
        <v>11</v>
      </c>
      <c r="P13" s="40"/>
      <c r="Q13" s="43"/>
      <c r="R13" s="41"/>
      <c r="S13" s="28"/>
      <c r="T13" s="41"/>
      <c r="V13" s="40" t="s">
        <v>0</v>
      </c>
      <c r="W13" s="41"/>
      <c r="X13" s="41"/>
      <c r="Y13" s="28"/>
      <c r="Z13" s="41"/>
    </row>
    <row r="14" spans="1:27" ht="21.95" customHeight="1">
      <c r="B14" s="30">
        <v>7</v>
      </c>
      <c r="C14" s="35" t="s">
        <v>43</v>
      </c>
      <c r="D14" s="105" t="s">
        <v>127</v>
      </c>
      <c r="E14" s="182">
        <v>11</v>
      </c>
      <c r="F14" s="33">
        <f>6+15+13+1+15+20+12+6+7+15+6</f>
        <v>116</v>
      </c>
      <c r="G14" s="33">
        <f>1733+1721+1731+1586+1770+1896+1742+1719+1674+1852+1630</f>
        <v>19054</v>
      </c>
      <c r="H14" s="33">
        <v>9</v>
      </c>
      <c r="J14" s="30">
        <v>7</v>
      </c>
      <c r="K14" s="31" t="s">
        <v>46</v>
      </c>
      <c r="L14" s="105" t="s">
        <v>125</v>
      </c>
      <c r="M14" s="33">
        <f>1492+1309+1397+1466+1652+1560+1540+1447+1435+0+1479+1467</f>
        <v>16244</v>
      </c>
      <c r="N14" s="33">
        <v>9</v>
      </c>
      <c r="P14" s="34">
        <v>7</v>
      </c>
      <c r="Q14" s="31" t="s">
        <v>46</v>
      </c>
      <c r="R14" s="32" t="s">
        <v>139</v>
      </c>
      <c r="S14" s="33">
        <v>18</v>
      </c>
      <c r="T14" s="33">
        <v>1828</v>
      </c>
      <c r="V14" s="178"/>
      <c r="W14" s="124"/>
      <c r="X14" s="42"/>
      <c r="Y14" s="122"/>
      <c r="Z14" s="122"/>
      <c r="AA14" s="48"/>
    </row>
    <row r="15" spans="1:27" ht="21.95" customHeight="1">
      <c r="B15" s="30">
        <v>8</v>
      </c>
      <c r="C15" s="35" t="s">
        <v>43</v>
      </c>
      <c r="D15" s="105" t="s">
        <v>129</v>
      </c>
      <c r="E15" s="182">
        <v>11</v>
      </c>
      <c r="F15" s="33">
        <f>6+15+9+21+5.5+15+9+2.5+8+7+13</f>
        <v>111</v>
      </c>
      <c r="G15" s="33">
        <f>1710+1852+1648+1869+1707+1780+1728+1657+1693+1691+1649</f>
        <v>18984</v>
      </c>
      <c r="H15" s="33">
        <v>7</v>
      </c>
      <c r="J15" s="30">
        <v>8</v>
      </c>
      <c r="K15" s="35" t="s">
        <v>43</v>
      </c>
      <c r="L15" s="105" t="s">
        <v>127</v>
      </c>
      <c r="M15" s="33">
        <f>1397+1397+1416+1274+1461+1608+1466+1518+1371+1576+1357</f>
        <v>15841</v>
      </c>
      <c r="N15" s="33">
        <v>7</v>
      </c>
      <c r="P15" s="34">
        <v>8</v>
      </c>
      <c r="Q15" s="31" t="s">
        <v>46</v>
      </c>
      <c r="R15" s="32" t="s">
        <v>128</v>
      </c>
      <c r="S15" s="38">
        <v>4</v>
      </c>
      <c r="T15" s="38">
        <v>1712</v>
      </c>
      <c r="V15" s="178"/>
      <c r="W15" s="124"/>
      <c r="X15" s="42"/>
      <c r="Y15" s="122"/>
      <c r="Z15" s="122"/>
      <c r="AA15" s="48"/>
    </row>
    <row r="16" spans="1:27" ht="21.95" customHeight="1">
      <c r="B16" s="30">
        <v>9</v>
      </c>
      <c r="C16" s="37" t="s">
        <v>44</v>
      </c>
      <c r="D16" s="113" t="s">
        <v>123</v>
      </c>
      <c r="E16" s="183">
        <v>11</v>
      </c>
      <c r="F16" s="33">
        <f>6+9+13+9+3+9+10.5+10+22+1+3</f>
        <v>95.5</v>
      </c>
      <c r="G16" s="38">
        <f>1679+1770+1712+1790+1711+1700+1785+1721+1856+1589+1672</f>
        <v>18985</v>
      </c>
      <c r="H16" s="33">
        <v>5</v>
      </c>
      <c r="J16" s="30">
        <v>9</v>
      </c>
      <c r="K16" s="31" t="s">
        <v>46</v>
      </c>
      <c r="L16" s="113" t="s">
        <v>128</v>
      </c>
      <c r="M16" s="33">
        <f>1580+1704+1407+1723+1471+1547+1605+0+1585+1525+1592</f>
        <v>15739</v>
      </c>
      <c r="N16" s="33">
        <v>5</v>
      </c>
      <c r="P16" s="44"/>
      <c r="Q16" s="49"/>
      <c r="R16" s="50"/>
      <c r="S16" s="51"/>
      <c r="T16" s="50"/>
      <c r="V16" s="44"/>
      <c r="W16" s="124"/>
      <c r="X16" s="42"/>
      <c r="Y16" s="51"/>
      <c r="Z16" s="50"/>
      <c r="AA16" s="48"/>
    </row>
    <row r="17" spans="2:16">
      <c r="B17" s="30">
        <v>10</v>
      </c>
      <c r="C17" s="31" t="s">
        <v>46</v>
      </c>
      <c r="D17" s="105" t="s">
        <v>128</v>
      </c>
      <c r="E17" s="182">
        <v>11</v>
      </c>
      <c r="F17" s="33">
        <f>10+8+12.5+16.5+7+4+6+0+13+14+4</f>
        <v>95</v>
      </c>
      <c r="G17" s="33">
        <f>1826+1806+1590+1873+1750+1724+1776+0+1771+1684+1712</f>
        <v>17512</v>
      </c>
      <c r="H17" s="33">
        <v>3</v>
      </c>
      <c r="J17" s="30">
        <v>10</v>
      </c>
      <c r="K17" s="37" t="s">
        <v>44</v>
      </c>
      <c r="L17" s="105" t="s">
        <v>123</v>
      </c>
      <c r="M17" s="33">
        <f>1295+1395+1355+1370+1357+1436+1428+1367+1493+1352+0+1423</f>
        <v>15271</v>
      </c>
      <c r="N17" s="33">
        <v>3</v>
      </c>
      <c r="O17" s="9"/>
      <c r="P17" s="7"/>
    </row>
    <row r="18" spans="2:16">
      <c r="B18" s="30">
        <v>11</v>
      </c>
      <c r="C18" s="36" t="s">
        <v>45</v>
      </c>
      <c r="D18" s="32" t="s">
        <v>29</v>
      </c>
      <c r="E18" s="33">
        <v>11</v>
      </c>
      <c r="F18" s="33">
        <f>7+4+9.5+10+13+2+0+4+7+5+0</f>
        <v>61.5</v>
      </c>
      <c r="G18" s="33">
        <f>1767+1580+1818+1812+1729+1675+0+1694+1664+1632+0</f>
        <v>15371</v>
      </c>
      <c r="H18" s="33">
        <v>1</v>
      </c>
      <c r="J18" s="30">
        <v>11</v>
      </c>
      <c r="K18" s="36" t="s">
        <v>45</v>
      </c>
      <c r="L18" s="32" t="s">
        <v>29</v>
      </c>
      <c r="M18" s="33">
        <f>1545+1481+1533+1599+1591+1498+0+1490+1454+1416+0</f>
        <v>13607</v>
      </c>
      <c r="N18" s="33">
        <v>1</v>
      </c>
      <c r="O18" s="9"/>
      <c r="P18" s="7"/>
    </row>
    <row r="19" spans="2:16">
      <c r="B19" s="121"/>
      <c r="C19" s="124"/>
      <c r="D19" s="42"/>
      <c r="E19" s="42"/>
      <c r="F19" s="122"/>
      <c r="G19" s="122"/>
      <c r="H19" s="122"/>
      <c r="J19" s="121"/>
      <c r="K19" s="123"/>
      <c r="L19" s="171"/>
      <c r="M19" s="122"/>
      <c r="N19" s="122"/>
      <c r="O19" s="9"/>
      <c r="P19" s="7"/>
    </row>
    <row r="20" spans="2:16">
      <c r="B20" s="121"/>
      <c r="C20" s="124"/>
      <c r="D20" s="42"/>
      <c r="E20" s="42"/>
      <c r="F20" s="122"/>
      <c r="G20" s="122"/>
      <c r="H20" s="122"/>
    </row>
    <row r="21" spans="2:16" ht="22.5">
      <c r="B21" s="121"/>
      <c r="C21" s="126" t="s">
        <v>17</v>
      </c>
      <c r="D21" s="126"/>
      <c r="E21" s="126" t="s">
        <v>227</v>
      </c>
      <c r="F21" s="127" t="s">
        <v>63</v>
      </c>
      <c r="G21" s="127" t="s">
        <v>41</v>
      </c>
      <c r="H21" s="122"/>
      <c r="L21" s="23"/>
    </row>
    <row r="22" spans="2:16" ht="20.100000000000001" customHeight="1">
      <c r="B22" s="121"/>
      <c r="C22" s="37" t="s">
        <v>44</v>
      </c>
      <c r="D22" s="126"/>
      <c r="E22" s="126">
        <v>39</v>
      </c>
      <c r="F22" s="127">
        <v>39</v>
      </c>
      <c r="G22" s="127">
        <f>SUM(E22:F22)</f>
        <v>78</v>
      </c>
      <c r="H22" s="122"/>
      <c r="I22" s="120"/>
      <c r="J22" s="52"/>
      <c r="K22" s="47"/>
      <c r="L22" s="45"/>
      <c r="M22" s="46"/>
      <c r="N22" s="46"/>
      <c r="O22" s="46"/>
    </row>
    <row r="23" spans="2:16" ht="20.100000000000001" customHeight="1">
      <c r="B23" s="121"/>
      <c r="C23" s="31" t="s">
        <v>46</v>
      </c>
      <c r="D23" s="126"/>
      <c r="E23" s="126">
        <v>39</v>
      </c>
      <c r="F23" s="127">
        <v>32</v>
      </c>
      <c r="G23" s="127">
        <f t="shared" ref="G23:G25" si="0">SUM(E23:F23)</f>
        <v>71</v>
      </c>
      <c r="H23" s="122"/>
      <c r="I23" s="120"/>
      <c r="J23" s="174"/>
      <c r="K23" s="122"/>
      <c r="L23" s="122"/>
      <c r="M23" s="122"/>
      <c r="N23" s="122"/>
      <c r="O23" s="122"/>
    </row>
    <row r="24" spans="2:16" ht="20.100000000000001" customHeight="1">
      <c r="B24" s="121"/>
      <c r="C24" s="36" t="s">
        <v>45</v>
      </c>
      <c r="D24" s="126"/>
      <c r="E24" s="126">
        <v>16</v>
      </c>
      <c r="F24" s="127">
        <v>16</v>
      </c>
      <c r="G24" s="127">
        <f t="shared" si="0"/>
        <v>32</v>
      </c>
      <c r="H24" s="122"/>
      <c r="I24" s="120"/>
      <c r="J24" s="121"/>
      <c r="K24" s="124"/>
      <c r="L24" s="42"/>
      <c r="M24" s="122"/>
      <c r="N24" s="122"/>
      <c r="O24" s="122"/>
    </row>
    <row r="25" spans="2:16" ht="20.100000000000001" customHeight="1">
      <c r="B25" s="121"/>
      <c r="C25" s="35" t="s">
        <v>43</v>
      </c>
      <c r="D25" s="126"/>
      <c r="E25" s="126">
        <v>34</v>
      </c>
      <c r="F25" s="127">
        <v>41</v>
      </c>
      <c r="G25" s="127">
        <f t="shared" si="0"/>
        <v>75</v>
      </c>
      <c r="H25" s="122"/>
      <c r="I25" s="120"/>
      <c r="J25" s="121"/>
      <c r="K25" s="123"/>
      <c r="L25" s="42"/>
      <c r="M25" s="122"/>
      <c r="N25" s="122"/>
      <c r="O25" s="122"/>
    </row>
    <row r="26" spans="2:16" ht="20.100000000000001" customHeight="1">
      <c r="B26" s="7"/>
      <c r="H26" s="7"/>
      <c r="I26" s="120"/>
      <c r="J26" s="121"/>
      <c r="K26" s="124"/>
      <c r="L26" s="42"/>
      <c r="M26" s="122"/>
      <c r="N26" s="122"/>
      <c r="O26" s="122"/>
    </row>
    <row r="27" spans="2:16" ht="20.100000000000001" customHeight="1">
      <c r="B27" s="7"/>
      <c r="H27" s="7"/>
      <c r="I27" s="120"/>
      <c r="J27" s="121"/>
      <c r="K27" s="124"/>
      <c r="L27" s="42"/>
      <c r="M27" s="122"/>
      <c r="N27" s="122"/>
      <c r="O27" s="122"/>
    </row>
    <row r="28" spans="2:16" ht="20.100000000000001" customHeight="1">
      <c r="B28" s="7"/>
      <c r="H28" s="7"/>
      <c r="I28" s="120"/>
      <c r="J28" s="121"/>
      <c r="K28" s="124"/>
      <c r="L28" s="42"/>
      <c r="M28" s="122"/>
      <c r="N28" s="122"/>
      <c r="O28" s="122"/>
      <c r="P28" s="7"/>
    </row>
    <row r="29" spans="2:16" ht="20.100000000000001" customHeight="1">
      <c r="B29" s="7"/>
      <c r="H29" s="7"/>
      <c r="I29" s="120"/>
      <c r="J29" s="121"/>
      <c r="K29" s="124"/>
      <c r="L29" s="42"/>
      <c r="M29" s="122"/>
      <c r="N29" s="122"/>
      <c r="O29" s="122"/>
      <c r="P29" s="7"/>
    </row>
    <row r="30" spans="2:16" ht="20.100000000000001" customHeight="1">
      <c r="B30" s="7"/>
      <c r="D30" s="7"/>
      <c r="E30" s="7"/>
      <c r="F30" s="7"/>
      <c r="G30" s="7"/>
      <c r="H30" s="7"/>
      <c r="I30" s="120"/>
      <c r="J30" s="121"/>
      <c r="K30" s="124"/>
      <c r="L30" s="42"/>
      <c r="M30" s="122"/>
      <c r="N30" s="122"/>
      <c r="O30" s="122"/>
      <c r="P30" s="7"/>
    </row>
    <row r="31" spans="2:16">
      <c r="J31" s="121"/>
      <c r="K31" s="124"/>
      <c r="L31" s="42"/>
      <c r="M31" s="122"/>
      <c r="N31" s="122"/>
      <c r="O31" s="122"/>
    </row>
    <row r="32" spans="2:16">
      <c r="J32" s="121"/>
      <c r="K32" s="124"/>
      <c r="L32" s="42"/>
      <c r="M32" s="122"/>
      <c r="N32" s="122"/>
      <c r="O32" s="122"/>
    </row>
    <row r="33" spans="10:15">
      <c r="J33" s="121"/>
      <c r="K33" s="124"/>
      <c r="L33" s="42"/>
      <c r="M33" s="122"/>
      <c r="N33" s="122"/>
      <c r="O33" s="122"/>
    </row>
  </sheetData>
  <sheetProtection password="C0BD" sheet="1" objects="1" scenarios="1"/>
  <autoFilter ref="C7:H7"/>
  <sortState ref="K8:M18">
    <sortCondition descending="1" ref="M8:M1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1"/>
  <sheetViews>
    <sheetView workbookViewId="0">
      <selection activeCell="F18" sqref="F18"/>
    </sheetView>
  </sheetViews>
  <sheetFormatPr baseColWidth="10" defaultColWidth="11.42578125" defaultRowHeight="12.75"/>
  <cols>
    <col min="1" max="1" width="4.5703125" style="64" customWidth="1"/>
    <col min="2" max="2" width="5.85546875" style="64" customWidth="1"/>
    <col min="3" max="3" width="30.28515625" style="66" customWidth="1"/>
    <col min="4" max="4" width="8.5703125" style="66" customWidth="1"/>
    <col min="5" max="5" width="30.5703125" style="66" customWidth="1"/>
    <col min="6" max="6" width="6.5703125" style="65" customWidth="1"/>
    <col min="7" max="8" width="11.5703125" style="64"/>
    <col min="9" max="9" width="5.42578125" style="64" bestFit="1" customWidth="1"/>
    <col min="10" max="10" width="2.7109375" style="64" customWidth="1"/>
    <col min="11" max="11" width="6.140625" style="64" bestFit="1" customWidth="1"/>
    <col min="12" max="12" width="2.7109375" style="64" customWidth="1"/>
    <col min="13" max="13" width="7.140625" style="64" bestFit="1" customWidth="1"/>
    <col min="14" max="14" width="2.7109375" style="64" customWidth="1"/>
    <col min="15" max="15" width="7.140625" style="64" bestFit="1" customWidth="1"/>
    <col min="16" max="16" width="2.7109375" style="64" customWidth="1"/>
    <col min="17" max="17" width="7.140625" style="64" bestFit="1" customWidth="1"/>
    <col min="18" max="18" width="2.7109375" style="64" customWidth="1"/>
    <col min="19" max="19" width="7.140625" style="64" bestFit="1" customWidth="1"/>
    <col min="20" max="256" width="11.5703125" style="64"/>
    <col min="257" max="257" width="4.5703125" style="64" customWidth="1"/>
    <col min="258" max="258" width="4.7109375" style="64" customWidth="1"/>
    <col min="259" max="259" width="28.7109375" style="64" customWidth="1"/>
    <col min="260" max="260" width="8.5703125" style="64" customWidth="1"/>
    <col min="261" max="261" width="25.7109375" style="64" customWidth="1"/>
    <col min="262" max="262" width="4.7109375" style="64" customWidth="1"/>
    <col min="263" max="264" width="11.5703125" style="64"/>
    <col min="265" max="265" width="5.42578125" style="64" bestFit="1" customWidth="1"/>
    <col min="266" max="266" width="2.7109375" style="64" customWidth="1"/>
    <col min="267" max="267" width="6.140625" style="64" bestFit="1" customWidth="1"/>
    <col min="268" max="268" width="2.7109375" style="64" customWidth="1"/>
    <col min="269" max="269" width="7.140625" style="64" bestFit="1" customWidth="1"/>
    <col min="270" max="270" width="2.7109375" style="64" customWidth="1"/>
    <col min="271" max="271" width="7.140625" style="64" bestFit="1" customWidth="1"/>
    <col min="272" max="272" width="2.7109375" style="64" customWidth="1"/>
    <col min="273" max="273" width="7.140625" style="64" bestFit="1" customWidth="1"/>
    <col min="274" max="274" width="2.7109375" style="64" customWidth="1"/>
    <col min="275" max="275" width="7.140625" style="64" bestFit="1" customWidth="1"/>
    <col min="276" max="512" width="11.5703125" style="64"/>
    <col min="513" max="513" width="4.5703125" style="64" customWidth="1"/>
    <col min="514" max="514" width="4.7109375" style="64" customWidth="1"/>
    <col min="515" max="515" width="28.7109375" style="64" customWidth="1"/>
    <col min="516" max="516" width="8.5703125" style="64" customWidth="1"/>
    <col min="517" max="517" width="25.7109375" style="64" customWidth="1"/>
    <col min="518" max="518" width="4.7109375" style="64" customWidth="1"/>
    <col min="519" max="520" width="11.5703125" style="64"/>
    <col min="521" max="521" width="5.42578125" style="64" bestFit="1" customWidth="1"/>
    <col min="522" max="522" width="2.7109375" style="64" customWidth="1"/>
    <col min="523" max="523" width="6.140625" style="64" bestFit="1" customWidth="1"/>
    <col min="524" max="524" width="2.7109375" style="64" customWidth="1"/>
    <col min="525" max="525" width="7.140625" style="64" bestFit="1" customWidth="1"/>
    <col min="526" max="526" width="2.7109375" style="64" customWidth="1"/>
    <col min="527" max="527" width="7.140625" style="64" bestFit="1" customWidth="1"/>
    <col min="528" max="528" width="2.7109375" style="64" customWidth="1"/>
    <col min="529" max="529" width="7.140625" style="64" bestFit="1" customWidth="1"/>
    <col min="530" max="530" width="2.7109375" style="64" customWidth="1"/>
    <col min="531" max="531" width="7.140625" style="64" bestFit="1" customWidth="1"/>
    <col min="532" max="768" width="11.5703125" style="64"/>
    <col min="769" max="769" width="4.5703125" style="64" customWidth="1"/>
    <col min="770" max="770" width="4.7109375" style="64" customWidth="1"/>
    <col min="771" max="771" width="28.7109375" style="64" customWidth="1"/>
    <col min="772" max="772" width="8.5703125" style="64" customWidth="1"/>
    <col min="773" max="773" width="25.7109375" style="64" customWidth="1"/>
    <col min="774" max="774" width="4.7109375" style="64" customWidth="1"/>
    <col min="775" max="776" width="11.5703125" style="64"/>
    <col min="777" max="777" width="5.42578125" style="64" bestFit="1" customWidth="1"/>
    <col min="778" max="778" width="2.7109375" style="64" customWidth="1"/>
    <col min="779" max="779" width="6.140625" style="64" bestFit="1" customWidth="1"/>
    <col min="780" max="780" width="2.7109375" style="64" customWidth="1"/>
    <col min="781" max="781" width="7.140625" style="64" bestFit="1" customWidth="1"/>
    <col min="782" max="782" width="2.7109375" style="64" customWidth="1"/>
    <col min="783" max="783" width="7.140625" style="64" bestFit="1" customWidth="1"/>
    <col min="784" max="784" width="2.7109375" style="64" customWidth="1"/>
    <col min="785" max="785" width="7.140625" style="64" bestFit="1" customWidth="1"/>
    <col min="786" max="786" width="2.7109375" style="64" customWidth="1"/>
    <col min="787" max="787" width="7.140625" style="64" bestFit="1" customWidth="1"/>
    <col min="788" max="1024" width="11.5703125" style="64"/>
    <col min="1025" max="1025" width="4.5703125" style="64" customWidth="1"/>
    <col min="1026" max="1026" width="4.7109375" style="64" customWidth="1"/>
    <col min="1027" max="1027" width="28.7109375" style="64" customWidth="1"/>
    <col min="1028" max="1028" width="8.5703125" style="64" customWidth="1"/>
    <col min="1029" max="1029" width="25.7109375" style="64" customWidth="1"/>
    <col min="1030" max="1030" width="4.7109375" style="64" customWidth="1"/>
    <col min="1031" max="1032" width="11.5703125" style="64"/>
    <col min="1033" max="1033" width="5.42578125" style="64" bestFit="1" customWidth="1"/>
    <col min="1034" max="1034" width="2.7109375" style="64" customWidth="1"/>
    <col min="1035" max="1035" width="6.140625" style="64" bestFit="1" customWidth="1"/>
    <col min="1036" max="1036" width="2.7109375" style="64" customWidth="1"/>
    <col min="1037" max="1037" width="7.140625" style="64" bestFit="1" customWidth="1"/>
    <col min="1038" max="1038" width="2.7109375" style="64" customWidth="1"/>
    <col min="1039" max="1039" width="7.140625" style="64" bestFit="1" customWidth="1"/>
    <col min="1040" max="1040" width="2.7109375" style="64" customWidth="1"/>
    <col min="1041" max="1041" width="7.140625" style="64" bestFit="1" customWidth="1"/>
    <col min="1042" max="1042" width="2.7109375" style="64" customWidth="1"/>
    <col min="1043" max="1043" width="7.140625" style="64" bestFit="1" customWidth="1"/>
    <col min="1044" max="1280" width="11.5703125" style="64"/>
    <col min="1281" max="1281" width="4.5703125" style="64" customWidth="1"/>
    <col min="1282" max="1282" width="4.7109375" style="64" customWidth="1"/>
    <col min="1283" max="1283" width="28.7109375" style="64" customWidth="1"/>
    <col min="1284" max="1284" width="8.5703125" style="64" customWidth="1"/>
    <col min="1285" max="1285" width="25.7109375" style="64" customWidth="1"/>
    <col min="1286" max="1286" width="4.7109375" style="64" customWidth="1"/>
    <col min="1287" max="1288" width="11.5703125" style="64"/>
    <col min="1289" max="1289" width="5.42578125" style="64" bestFit="1" customWidth="1"/>
    <col min="1290" max="1290" width="2.7109375" style="64" customWidth="1"/>
    <col min="1291" max="1291" width="6.140625" style="64" bestFit="1" customWidth="1"/>
    <col min="1292" max="1292" width="2.7109375" style="64" customWidth="1"/>
    <col min="1293" max="1293" width="7.140625" style="64" bestFit="1" customWidth="1"/>
    <col min="1294" max="1294" width="2.7109375" style="64" customWidth="1"/>
    <col min="1295" max="1295" width="7.140625" style="64" bestFit="1" customWidth="1"/>
    <col min="1296" max="1296" width="2.7109375" style="64" customWidth="1"/>
    <col min="1297" max="1297" width="7.140625" style="64" bestFit="1" customWidth="1"/>
    <col min="1298" max="1298" width="2.7109375" style="64" customWidth="1"/>
    <col min="1299" max="1299" width="7.140625" style="64" bestFit="1" customWidth="1"/>
    <col min="1300" max="1536" width="11.5703125" style="64"/>
    <col min="1537" max="1537" width="4.5703125" style="64" customWidth="1"/>
    <col min="1538" max="1538" width="4.7109375" style="64" customWidth="1"/>
    <col min="1539" max="1539" width="28.7109375" style="64" customWidth="1"/>
    <col min="1540" max="1540" width="8.5703125" style="64" customWidth="1"/>
    <col min="1541" max="1541" width="25.7109375" style="64" customWidth="1"/>
    <col min="1542" max="1542" width="4.7109375" style="64" customWidth="1"/>
    <col min="1543" max="1544" width="11.5703125" style="64"/>
    <col min="1545" max="1545" width="5.42578125" style="64" bestFit="1" customWidth="1"/>
    <col min="1546" max="1546" width="2.7109375" style="64" customWidth="1"/>
    <col min="1547" max="1547" width="6.140625" style="64" bestFit="1" customWidth="1"/>
    <col min="1548" max="1548" width="2.7109375" style="64" customWidth="1"/>
    <col min="1549" max="1549" width="7.140625" style="64" bestFit="1" customWidth="1"/>
    <col min="1550" max="1550" width="2.7109375" style="64" customWidth="1"/>
    <col min="1551" max="1551" width="7.140625" style="64" bestFit="1" customWidth="1"/>
    <col min="1552" max="1552" width="2.7109375" style="64" customWidth="1"/>
    <col min="1553" max="1553" width="7.140625" style="64" bestFit="1" customWidth="1"/>
    <col min="1554" max="1554" width="2.7109375" style="64" customWidth="1"/>
    <col min="1555" max="1555" width="7.140625" style="64" bestFit="1" customWidth="1"/>
    <col min="1556" max="1792" width="11.5703125" style="64"/>
    <col min="1793" max="1793" width="4.5703125" style="64" customWidth="1"/>
    <col min="1794" max="1794" width="4.7109375" style="64" customWidth="1"/>
    <col min="1795" max="1795" width="28.7109375" style="64" customWidth="1"/>
    <col min="1796" max="1796" width="8.5703125" style="64" customWidth="1"/>
    <col min="1797" max="1797" width="25.7109375" style="64" customWidth="1"/>
    <col min="1798" max="1798" width="4.7109375" style="64" customWidth="1"/>
    <col min="1799" max="1800" width="11.5703125" style="64"/>
    <col min="1801" max="1801" width="5.42578125" style="64" bestFit="1" customWidth="1"/>
    <col min="1802" max="1802" width="2.7109375" style="64" customWidth="1"/>
    <col min="1803" max="1803" width="6.140625" style="64" bestFit="1" customWidth="1"/>
    <col min="1804" max="1804" width="2.7109375" style="64" customWidth="1"/>
    <col min="1805" max="1805" width="7.140625" style="64" bestFit="1" customWidth="1"/>
    <col min="1806" max="1806" width="2.7109375" style="64" customWidth="1"/>
    <col min="1807" max="1807" width="7.140625" style="64" bestFit="1" customWidth="1"/>
    <col min="1808" max="1808" width="2.7109375" style="64" customWidth="1"/>
    <col min="1809" max="1809" width="7.140625" style="64" bestFit="1" customWidth="1"/>
    <col min="1810" max="1810" width="2.7109375" style="64" customWidth="1"/>
    <col min="1811" max="1811" width="7.140625" style="64" bestFit="1" customWidth="1"/>
    <col min="1812" max="2048" width="11.5703125" style="64"/>
    <col min="2049" max="2049" width="4.5703125" style="64" customWidth="1"/>
    <col min="2050" max="2050" width="4.7109375" style="64" customWidth="1"/>
    <col min="2051" max="2051" width="28.7109375" style="64" customWidth="1"/>
    <col min="2052" max="2052" width="8.5703125" style="64" customWidth="1"/>
    <col min="2053" max="2053" width="25.7109375" style="64" customWidth="1"/>
    <col min="2054" max="2054" width="4.7109375" style="64" customWidth="1"/>
    <col min="2055" max="2056" width="11.5703125" style="64"/>
    <col min="2057" max="2057" width="5.42578125" style="64" bestFit="1" customWidth="1"/>
    <col min="2058" max="2058" width="2.7109375" style="64" customWidth="1"/>
    <col min="2059" max="2059" width="6.140625" style="64" bestFit="1" customWidth="1"/>
    <col min="2060" max="2060" width="2.7109375" style="64" customWidth="1"/>
    <col min="2061" max="2061" width="7.140625" style="64" bestFit="1" customWidth="1"/>
    <col min="2062" max="2062" width="2.7109375" style="64" customWidth="1"/>
    <col min="2063" max="2063" width="7.140625" style="64" bestFit="1" customWidth="1"/>
    <col min="2064" max="2064" width="2.7109375" style="64" customWidth="1"/>
    <col min="2065" max="2065" width="7.140625" style="64" bestFit="1" customWidth="1"/>
    <col min="2066" max="2066" width="2.7109375" style="64" customWidth="1"/>
    <col min="2067" max="2067" width="7.140625" style="64" bestFit="1" customWidth="1"/>
    <col min="2068" max="2304" width="11.5703125" style="64"/>
    <col min="2305" max="2305" width="4.5703125" style="64" customWidth="1"/>
    <col min="2306" max="2306" width="4.7109375" style="64" customWidth="1"/>
    <col min="2307" max="2307" width="28.7109375" style="64" customWidth="1"/>
    <col min="2308" max="2308" width="8.5703125" style="64" customWidth="1"/>
    <col min="2309" max="2309" width="25.7109375" style="64" customWidth="1"/>
    <col min="2310" max="2310" width="4.7109375" style="64" customWidth="1"/>
    <col min="2311" max="2312" width="11.5703125" style="64"/>
    <col min="2313" max="2313" width="5.42578125" style="64" bestFit="1" customWidth="1"/>
    <col min="2314" max="2314" width="2.7109375" style="64" customWidth="1"/>
    <col min="2315" max="2315" width="6.140625" style="64" bestFit="1" customWidth="1"/>
    <col min="2316" max="2316" width="2.7109375" style="64" customWidth="1"/>
    <col min="2317" max="2317" width="7.140625" style="64" bestFit="1" customWidth="1"/>
    <col min="2318" max="2318" width="2.7109375" style="64" customWidth="1"/>
    <col min="2319" max="2319" width="7.140625" style="64" bestFit="1" customWidth="1"/>
    <col min="2320" max="2320" width="2.7109375" style="64" customWidth="1"/>
    <col min="2321" max="2321" width="7.140625" style="64" bestFit="1" customWidth="1"/>
    <col min="2322" max="2322" width="2.7109375" style="64" customWidth="1"/>
    <col min="2323" max="2323" width="7.140625" style="64" bestFit="1" customWidth="1"/>
    <col min="2324" max="2560" width="11.5703125" style="64"/>
    <col min="2561" max="2561" width="4.5703125" style="64" customWidth="1"/>
    <col min="2562" max="2562" width="4.7109375" style="64" customWidth="1"/>
    <col min="2563" max="2563" width="28.7109375" style="64" customWidth="1"/>
    <col min="2564" max="2564" width="8.5703125" style="64" customWidth="1"/>
    <col min="2565" max="2565" width="25.7109375" style="64" customWidth="1"/>
    <col min="2566" max="2566" width="4.7109375" style="64" customWidth="1"/>
    <col min="2567" max="2568" width="11.5703125" style="64"/>
    <col min="2569" max="2569" width="5.42578125" style="64" bestFit="1" customWidth="1"/>
    <col min="2570" max="2570" width="2.7109375" style="64" customWidth="1"/>
    <col min="2571" max="2571" width="6.140625" style="64" bestFit="1" customWidth="1"/>
    <col min="2572" max="2572" width="2.7109375" style="64" customWidth="1"/>
    <col min="2573" max="2573" width="7.140625" style="64" bestFit="1" customWidth="1"/>
    <col min="2574" max="2574" width="2.7109375" style="64" customWidth="1"/>
    <col min="2575" max="2575" width="7.140625" style="64" bestFit="1" customWidth="1"/>
    <col min="2576" max="2576" width="2.7109375" style="64" customWidth="1"/>
    <col min="2577" max="2577" width="7.140625" style="64" bestFit="1" customWidth="1"/>
    <col min="2578" max="2578" width="2.7109375" style="64" customWidth="1"/>
    <col min="2579" max="2579" width="7.140625" style="64" bestFit="1" customWidth="1"/>
    <col min="2580" max="2816" width="11.5703125" style="64"/>
    <col min="2817" max="2817" width="4.5703125" style="64" customWidth="1"/>
    <col min="2818" max="2818" width="4.7109375" style="64" customWidth="1"/>
    <col min="2819" max="2819" width="28.7109375" style="64" customWidth="1"/>
    <col min="2820" max="2820" width="8.5703125" style="64" customWidth="1"/>
    <col min="2821" max="2821" width="25.7109375" style="64" customWidth="1"/>
    <col min="2822" max="2822" width="4.7109375" style="64" customWidth="1"/>
    <col min="2823" max="2824" width="11.5703125" style="64"/>
    <col min="2825" max="2825" width="5.42578125" style="64" bestFit="1" customWidth="1"/>
    <col min="2826" max="2826" width="2.7109375" style="64" customWidth="1"/>
    <col min="2827" max="2827" width="6.140625" style="64" bestFit="1" customWidth="1"/>
    <col min="2828" max="2828" width="2.7109375" style="64" customWidth="1"/>
    <col min="2829" max="2829" width="7.140625" style="64" bestFit="1" customWidth="1"/>
    <col min="2830" max="2830" width="2.7109375" style="64" customWidth="1"/>
    <col min="2831" max="2831" width="7.140625" style="64" bestFit="1" customWidth="1"/>
    <col min="2832" max="2832" width="2.7109375" style="64" customWidth="1"/>
    <col min="2833" max="2833" width="7.140625" style="64" bestFit="1" customWidth="1"/>
    <col min="2834" max="2834" width="2.7109375" style="64" customWidth="1"/>
    <col min="2835" max="2835" width="7.140625" style="64" bestFit="1" customWidth="1"/>
    <col min="2836" max="3072" width="11.5703125" style="64"/>
    <col min="3073" max="3073" width="4.5703125" style="64" customWidth="1"/>
    <col min="3074" max="3074" width="4.7109375" style="64" customWidth="1"/>
    <col min="3075" max="3075" width="28.7109375" style="64" customWidth="1"/>
    <col min="3076" max="3076" width="8.5703125" style="64" customWidth="1"/>
    <col min="3077" max="3077" width="25.7109375" style="64" customWidth="1"/>
    <col min="3078" max="3078" width="4.7109375" style="64" customWidth="1"/>
    <col min="3079" max="3080" width="11.5703125" style="64"/>
    <col min="3081" max="3081" width="5.42578125" style="64" bestFit="1" customWidth="1"/>
    <col min="3082" max="3082" width="2.7109375" style="64" customWidth="1"/>
    <col min="3083" max="3083" width="6.140625" style="64" bestFit="1" customWidth="1"/>
    <col min="3084" max="3084" width="2.7109375" style="64" customWidth="1"/>
    <col min="3085" max="3085" width="7.140625" style="64" bestFit="1" customWidth="1"/>
    <col min="3086" max="3086" width="2.7109375" style="64" customWidth="1"/>
    <col min="3087" max="3087" width="7.140625" style="64" bestFit="1" customWidth="1"/>
    <col min="3088" max="3088" width="2.7109375" style="64" customWidth="1"/>
    <col min="3089" max="3089" width="7.140625" style="64" bestFit="1" customWidth="1"/>
    <col min="3090" max="3090" width="2.7109375" style="64" customWidth="1"/>
    <col min="3091" max="3091" width="7.140625" style="64" bestFit="1" customWidth="1"/>
    <col min="3092" max="3328" width="11.5703125" style="64"/>
    <col min="3329" max="3329" width="4.5703125" style="64" customWidth="1"/>
    <col min="3330" max="3330" width="4.7109375" style="64" customWidth="1"/>
    <col min="3331" max="3331" width="28.7109375" style="64" customWidth="1"/>
    <col min="3332" max="3332" width="8.5703125" style="64" customWidth="1"/>
    <col min="3333" max="3333" width="25.7109375" style="64" customWidth="1"/>
    <col min="3334" max="3334" width="4.7109375" style="64" customWidth="1"/>
    <col min="3335" max="3336" width="11.5703125" style="64"/>
    <col min="3337" max="3337" width="5.42578125" style="64" bestFit="1" customWidth="1"/>
    <col min="3338" max="3338" width="2.7109375" style="64" customWidth="1"/>
    <col min="3339" max="3339" width="6.140625" style="64" bestFit="1" customWidth="1"/>
    <col min="3340" max="3340" width="2.7109375" style="64" customWidth="1"/>
    <col min="3341" max="3341" width="7.140625" style="64" bestFit="1" customWidth="1"/>
    <col min="3342" max="3342" width="2.7109375" style="64" customWidth="1"/>
    <col min="3343" max="3343" width="7.140625" style="64" bestFit="1" customWidth="1"/>
    <col min="3344" max="3344" width="2.7109375" style="64" customWidth="1"/>
    <col min="3345" max="3345" width="7.140625" style="64" bestFit="1" customWidth="1"/>
    <col min="3346" max="3346" width="2.7109375" style="64" customWidth="1"/>
    <col min="3347" max="3347" width="7.140625" style="64" bestFit="1" customWidth="1"/>
    <col min="3348" max="3584" width="11.5703125" style="64"/>
    <col min="3585" max="3585" width="4.5703125" style="64" customWidth="1"/>
    <col min="3586" max="3586" width="4.7109375" style="64" customWidth="1"/>
    <col min="3587" max="3587" width="28.7109375" style="64" customWidth="1"/>
    <col min="3588" max="3588" width="8.5703125" style="64" customWidth="1"/>
    <col min="3589" max="3589" width="25.7109375" style="64" customWidth="1"/>
    <col min="3590" max="3590" width="4.7109375" style="64" customWidth="1"/>
    <col min="3591" max="3592" width="11.5703125" style="64"/>
    <col min="3593" max="3593" width="5.42578125" style="64" bestFit="1" customWidth="1"/>
    <col min="3594" max="3594" width="2.7109375" style="64" customWidth="1"/>
    <col min="3595" max="3595" width="6.140625" style="64" bestFit="1" customWidth="1"/>
    <col min="3596" max="3596" width="2.7109375" style="64" customWidth="1"/>
    <col min="3597" max="3597" width="7.140625" style="64" bestFit="1" customWidth="1"/>
    <col min="3598" max="3598" width="2.7109375" style="64" customWidth="1"/>
    <col min="3599" max="3599" width="7.140625" style="64" bestFit="1" customWidth="1"/>
    <col min="3600" max="3600" width="2.7109375" style="64" customWidth="1"/>
    <col min="3601" max="3601" width="7.140625" style="64" bestFit="1" customWidth="1"/>
    <col min="3602" max="3602" width="2.7109375" style="64" customWidth="1"/>
    <col min="3603" max="3603" width="7.140625" style="64" bestFit="1" customWidth="1"/>
    <col min="3604" max="3840" width="11.5703125" style="64"/>
    <col min="3841" max="3841" width="4.5703125" style="64" customWidth="1"/>
    <col min="3842" max="3842" width="4.7109375" style="64" customWidth="1"/>
    <col min="3843" max="3843" width="28.7109375" style="64" customWidth="1"/>
    <col min="3844" max="3844" width="8.5703125" style="64" customWidth="1"/>
    <col min="3845" max="3845" width="25.7109375" style="64" customWidth="1"/>
    <col min="3846" max="3846" width="4.7109375" style="64" customWidth="1"/>
    <col min="3847" max="3848" width="11.5703125" style="64"/>
    <col min="3849" max="3849" width="5.42578125" style="64" bestFit="1" customWidth="1"/>
    <col min="3850" max="3850" width="2.7109375" style="64" customWidth="1"/>
    <col min="3851" max="3851" width="6.140625" style="64" bestFit="1" customWidth="1"/>
    <col min="3852" max="3852" width="2.7109375" style="64" customWidth="1"/>
    <col min="3853" max="3853" width="7.140625" style="64" bestFit="1" customWidth="1"/>
    <col min="3854" max="3854" width="2.7109375" style="64" customWidth="1"/>
    <col min="3855" max="3855" width="7.140625" style="64" bestFit="1" customWidth="1"/>
    <col min="3856" max="3856" width="2.7109375" style="64" customWidth="1"/>
    <col min="3857" max="3857" width="7.140625" style="64" bestFit="1" customWidth="1"/>
    <col min="3858" max="3858" width="2.7109375" style="64" customWidth="1"/>
    <col min="3859" max="3859" width="7.140625" style="64" bestFit="1" customWidth="1"/>
    <col min="3860" max="4096" width="11.5703125" style="64"/>
    <col min="4097" max="4097" width="4.5703125" style="64" customWidth="1"/>
    <col min="4098" max="4098" width="4.7109375" style="64" customWidth="1"/>
    <col min="4099" max="4099" width="28.7109375" style="64" customWidth="1"/>
    <col min="4100" max="4100" width="8.5703125" style="64" customWidth="1"/>
    <col min="4101" max="4101" width="25.7109375" style="64" customWidth="1"/>
    <col min="4102" max="4102" width="4.7109375" style="64" customWidth="1"/>
    <col min="4103" max="4104" width="11.5703125" style="64"/>
    <col min="4105" max="4105" width="5.42578125" style="64" bestFit="1" customWidth="1"/>
    <col min="4106" max="4106" width="2.7109375" style="64" customWidth="1"/>
    <col min="4107" max="4107" width="6.140625" style="64" bestFit="1" customWidth="1"/>
    <col min="4108" max="4108" width="2.7109375" style="64" customWidth="1"/>
    <col min="4109" max="4109" width="7.140625" style="64" bestFit="1" customWidth="1"/>
    <col min="4110" max="4110" width="2.7109375" style="64" customWidth="1"/>
    <col min="4111" max="4111" width="7.140625" style="64" bestFit="1" customWidth="1"/>
    <col min="4112" max="4112" width="2.7109375" style="64" customWidth="1"/>
    <col min="4113" max="4113" width="7.140625" style="64" bestFit="1" customWidth="1"/>
    <col min="4114" max="4114" width="2.7109375" style="64" customWidth="1"/>
    <col min="4115" max="4115" width="7.140625" style="64" bestFit="1" customWidth="1"/>
    <col min="4116" max="4352" width="11.5703125" style="64"/>
    <col min="4353" max="4353" width="4.5703125" style="64" customWidth="1"/>
    <col min="4354" max="4354" width="4.7109375" style="64" customWidth="1"/>
    <col min="4355" max="4355" width="28.7109375" style="64" customWidth="1"/>
    <col min="4356" max="4356" width="8.5703125" style="64" customWidth="1"/>
    <col min="4357" max="4357" width="25.7109375" style="64" customWidth="1"/>
    <col min="4358" max="4358" width="4.7109375" style="64" customWidth="1"/>
    <col min="4359" max="4360" width="11.5703125" style="64"/>
    <col min="4361" max="4361" width="5.42578125" style="64" bestFit="1" customWidth="1"/>
    <col min="4362" max="4362" width="2.7109375" style="64" customWidth="1"/>
    <col min="4363" max="4363" width="6.140625" style="64" bestFit="1" customWidth="1"/>
    <col min="4364" max="4364" width="2.7109375" style="64" customWidth="1"/>
    <col min="4365" max="4365" width="7.140625" style="64" bestFit="1" customWidth="1"/>
    <col min="4366" max="4366" width="2.7109375" style="64" customWidth="1"/>
    <col min="4367" max="4367" width="7.140625" style="64" bestFit="1" customWidth="1"/>
    <col min="4368" max="4368" width="2.7109375" style="64" customWidth="1"/>
    <col min="4369" max="4369" width="7.140625" style="64" bestFit="1" customWidth="1"/>
    <col min="4370" max="4370" width="2.7109375" style="64" customWidth="1"/>
    <col min="4371" max="4371" width="7.140625" style="64" bestFit="1" customWidth="1"/>
    <col min="4372" max="4608" width="11.5703125" style="64"/>
    <col min="4609" max="4609" width="4.5703125" style="64" customWidth="1"/>
    <col min="4610" max="4610" width="4.7109375" style="64" customWidth="1"/>
    <col min="4611" max="4611" width="28.7109375" style="64" customWidth="1"/>
    <col min="4612" max="4612" width="8.5703125" style="64" customWidth="1"/>
    <col min="4613" max="4613" width="25.7109375" style="64" customWidth="1"/>
    <col min="4614" max="4614" width="4.7109375" style="64" customWidth="1"/>
    <col min="4615" max="4616" width="11.5703125" style="64"/>
    <col min="4617" max="4617" width="5.42578125" style="64" bestFit="1" customWidth="1"/>
    <col min="4618" max="4618" width="2.7109375" style="64" customWidth="1"/>
    <col min="4619" max="4619" width="6.140625" style="64" bestFit="1" customWidth="1"/>
    <col min="4620" max="4620" width="2.7109375" style="64" customWidth="1"/>
    <col min="4621" max="4621" width="7.140625" style="64" bestFit="1" customWidth="1"/>
    <col min="4622" max="4622" width="2.7109375" style="64" customWidth="1"/>
    <col min="4623" max="4623" width="7.140625" style="64" bestFit="1" customWidth="1"/>
    <col min="4624" max="4624" width="2.7109375" style="64" customWidth="1"/>
    <col min="4625" max="4625" width="7.140625" style="64" bestFit="1" customWidth="1"/>
    <col min="4626" max="4626" width="2.7109375" style="64" customWidth="1"/>
    <col min="4627" max="4627" width="7.140625" style="64" bestFit="1" customWidth="1"/>
    <col min="4628" max="4864" width="11.5703125" style="64"/>
    <col min="4865" max="4865" width="4.5703125" style="64" customWidth="1"/>
    <col min="4866" max="4866" width="4.7109375" style="64" customWidth="1"/>
    <col min="4867" max="4867" width="28.7109375" style="64" customWidth="1"/>
    <col min="4868" max="4868" width="8.5703125" style="64" customWidth="1"/>
    <col min="4869" max="4869" width="25.7109375" style="64" customWidth="1"/>
    <col min="4870" max="4870" width="4.7109375" style="64" customWidth="1"/>
    <col min="4871" max="4872" width="11.5703125" style="64"/>
    <col min="4873" max="4873" width="5.42578125" style="64" bestFit="1" customWidth="1"/>
    <col min="4874" max="4874" width="2.7109375" style="64" customWidth="1"/>
    <col min="4875" max="4875" width="6.140625" style="64" bestFit="1" customWidth="1"/>
    <col min="4876" max="4876" width="2.7109375" style="64" customWidth="1"/>
    <col min="4877" max="4877" width="7.140625" style="64" bestFit="1" customWidth="1"/>
    <col min="4878" max="4878" width="2.7109375" style="64" customWidth="1"/>
    <col min="4879" max="4879" width="7.140625" style="64" bestFit="1" customWidth="1"/>
    <col min="4880" max="4880" width="2.7109375" style="64" customWidth="1"/>
    <col min="4881" max="4881" width="7.140625" style="64" bestFit="1" customWidth="1"/>
    <col min="4882" max="4882" width="2.7109375" style="64" customWidth="1"/>
    <col min="4883" max="4883" width="7.140625" style="64" bestFit="1" customWidth="1"/>
    <col min="4884" max="5120" width="11.5703125" style="64"/>
    <col min="5121" max="5121" width="4.5703125" style="64" customWidth="1"/>
    <col min="5122" max="5122" width="4.7109375" style="64" customWidth="1"/>
    <col min="5123" max="5123" width="28.7109375" style="64" customWidth="1"/>
    <col min="5124" max="5124" width="8.5703125" style="64" customWidth="1"/>
    <col min="5125" max="5125" width="25.7109375" style="64" customWidth="1"/>
    <col min="5126" max="5126" width="4.7109375" style="64" customWidth="1"/>
    <col min="5127" max="5128" width="11.5703125" style="64"/>
    <col min="5129" max="5129" width="5.42578125" style="64" bestFit="1" customWidth="1"/>
    <col min="5130" max="5130" width="2.7109375" style="64" customWidth="1"/>
    <col min="5131" max="5131" width="6.140625" style="64" bestFit="1" customWidth="1"/>
    <col min="5132" max="5132" width="2.7109375" style="64" customWidth="1"/>
    <col min="5133" max="5133" width="7.140625" style="64" bestFit="1" customWidth="1"/>
    <col min="5134" max="5134" width="2.7109375" style="64" customWidth="1"/>
    <col min="5135" max="5135" width="7.140625" style="64" bestFit="1" customWidth="1"/>
    <col min="5136" max="5136" width="2.7109375" style="64" customWidth="1"/>
    <col min="5137" max="5137" width="7.140625" style="64" bestFit="1" customWidth="1"/>
    <col min="5138" max="5138" width="2.7109375" style="64" customWidth="1"/>
    <col min="5139" max="5139" width="7.140625" style="64" bestFit="1" customWidth="1"/>
    <col min="5140" max="5376" width="11.5703125" style="64"/>
    <col min="5377" max="5377" width="4.5703125" style="64" customWidth="1"/>
    <col min="5378" max="5378" width="4.7109375" style="64" customWidth="1"/>
    <col min="5379" max="5379" width="28.7109375" style="64" customWidth="1"/>
    <col min="5380" max="5380" width="8.5703125" style="64" customWidth="1"/>
    <col min="5381" max="5381" width="25.7109375" style="64" customWidth="1"/>
    <col min="5382" max="5382" width="4.7109375" style="64" customWidth="1"/>
    <col min="5383" max="5384" width="11.5703125" style="64"/>
    <col min="5385" max="5385" width="5.42578125" style="64" bestFit="1" customWidth="1"/>
    <col min="5386" max="5386" width="2.7109375" style="64" customWidth="1"/>
    <col min="5387" max="5387" width="6.140625" style="64" bestFit="1" customWidth="1"/>
    <col min="5388" max="5388" width="2.7109375" style="64" customWidth="1"/>
    <col min="5389" max="5389" width="7.140625" style="64" bestFit="1" customWidth="1"/>
    <col min="5390" max="5390" width="2.7109375" style="64" customWidth="1"/>
    <col min="5391" max="5391" width="7.140625" style="64" bestFit="1" customWidth="1"/>
    <col min="5392" max="5392" width="2.7109375" style="64" customWidth="1"/>
    <col min="5393" max="5393" width="7.140625" style="64" bestFit="1" customWidth="1"/>
    <col min="5394" max="5394" width="2.7109375" style="64" customWidth="1"/>
    <col min="5395" max="5395" width="7.140625" style="64" bestFit="1" customWidth="1"/>
    <col min="5396" max="5632" width="11.5703125" style="64"/>
    <col min="5633" max="5633" width="4.5703125" style="64" customWidth="1"/>
    <col min="5634" max="5634" width="4.7109375" style="64" customWidth="1"/>
    <col min="5635" max="5635" width="28.7109375" style="64" customWidth="1"/>
    <col min="5636" max="5636" width="8.5703125" style="64" customWidth="1"/>
    <col min="5637" max="5637" width="25.7109375" style="64" customWidth="1"/>
    <col min="5638" max="5638" width="4.7109375" style="64" customWidth="1"/>
    <col min="5639" max="5640" width="11.5703125" style="64"/>
    <col min="5641" max="5641" width="5.42578125" style="64" bestFit="1" customWidth="1"/>
    <col min="5642" max="5642" width="2.7109375" style="64" customWidth="1"/>
    <col min="5643" max="5643" width="6.140625" style="64" bestFit="1" customWidth="1"/>
    <col min="5644" max="5644" width="2.7109375" style="64" customWidth="1"/>
    <col min="5645" max="5645" width="7.140625" style="64" bestFit="1" customWidth="1"/>
    <col min="5646" max="5646" width="2.7109375" style="64" customWidth="1"/>
    <col min="5647" max="5647" width="7.140625" style="64" bestFit="1" customWidth="1"/>
    <col min="5648" max="5648" width="2.7109375" style="64" customWidth="1"/>
    <col min="5649" max="5649" width="7.140625" style="64" bestFit="1" customWidth="1"/>
    <col min="5650" max="5650" width="2.7109375" style="64" customWidth="1"/>
    <col min="5651" max="5651" width="7.140625" style="64" bestFit="1" customWidth="1"/>
    <col min="5652" max="5888" width="11.5703125" style="64"/>
    <col min="5889" max="5889" width="4.5703125" style="64" customWidth="1"/>
    <col min="5890" max="5890" width="4.7109375" style="64" customWidth="1"/>
    <col min="5891" max="5891" width="28.7109375" style="64" customWidth="1"/>
    <col min="5892" max="5892" width="8.5703125" style="64" customWidth="1"/>
    <col min="5893" max="5893" width="25.7109375" style="64" customWidth="1"/>
    <col min="5894" max="5894" width="4.7109375" style="64" customWidth="1"/>
    <col min="5895" max="5896" width="11.5703125" style="64"/>
    <col min="5897" max="5897" width="5.42578125" style="64" bestFit="1" customWidth="1"/>
    <col min="5898" max="5898" width="2.7109375" style="64" customWidth="1"/>
    <col min="5899" max="5899" width="6.140625" style="64" bestFit="1" customWidth="1"/>
    <col min="5900" max="5900" width="2.7109375" style="64" customWidth="1"/>
    <col min="5901" max="5901" width="7.140625" style="64" bestFit="1" customWidth="1"/>
    <col min="5902" max="5902" width="2.7109375" style="64" customWidth="1"/>
    <col min="5903" max="5903" width="7.140625" style="64" bestFit="1" customWidth="1"/>
    <col min="5904" max="5904" width="2.7109375" style="64" customWidth="1"/>
    <col min="5905" max="5905" width="7.140625" style="64" bestFit="1" customWidth="1"/>
    <col min="5906" max="5906" width="2.7109375" style="64" customWidth="1"/>
    <col min="5907" max="5907" width="7.140625" style="64" bestFit="1" customWidth="1"/>
    <col min="5908" max="6144" width="11.5703125" style="64"/>
    <col min="6145" max="6145" width="4.5703125" style="64" customWidth="1"/>
    <col min="6146" max="6146" width="4.7109375" style="64" customWidth="1"/>
    <col min="6147" max="6147" width="28.7109375" style="64" customWidth="1"/>
    <col min="6148" max="6148" width="8.5703125" style="64" customWidth="1"/>
    <col min="6149" max="6149" width="25.7109375" style="64" customWidth="1"/>
    <col min="6150" max="6150" width="4.7109375" style="64" customWidth="1"/>
    <col min="6151" max="6152" width="11.5703125" style="64"/>
    <col min="6153" max="6153" width="5.42578125" style="64" bestFit="1" customWidth="1"/>
    <col min="6154" max="6154" width="2.7109375" style="64" customWidth="1"/>
    <col min="6155" max="6155" width="6.140625" style="64" bestFit="1" customWidth="1"/>
    <col min="6156" max="6156" width="2.7109375" style="64" customWidth="1"/>
    <col min="6157" max="6157" width="7.140625" style="64" bestFit="1" customWidth="1"/>
    <col min="6158" max="6158" width="2.7109375" style="64" customWidth="1"/>
    <col min="6159" max="6159" width="7.140625" style="64" bestFit="1" customWidth="1"/>
    <col min="6160" max="6160" width="2.7109375" style="64" customWidth="1"/>
    <col min="6161" max="6161" width="7.140625" style="64" bestFit="1" customWidth="1"/>
    <col min="6162" max="6162" width="2.7109375" style="64" customWidth="1"/>
    <col min="6163" max="6163" width="7.140625" style="64" bestFit="1" customWidth="1"/>
    <col min="6164" max="6400" width="11.5703125" style="64"/>
    <col min="6401" max="6401" width="4.5703125" style="64" customWidth="1"/>
    <col min="6402" max="6402" width="4.7109375" style="64" customWidth="1"/>
    <col min="6403" max="6403" width="28.7109375" style="64" customWidth="1"/>
    <col min="6404" max="6404" width="8.5703125" style="64" customWidth="1"/>
    <col min="6405" max="6405" width="25.7109375" style="64" customWidth="1"/>
    <col min="6406" max="6406" width="4.7109375" style="64" customWidth="1"/>
    <col min="6407" max="6408" width="11.5703125" style="64"/>
    <col min="6409" max="6409" width="5.42578125" style="64" bestFit="1" customWidth="1"/>
    <col min="6410" max="6410" width="2.7109375" style="64" customWidth="1"/>
    <col min="6411" max="6411" width="6.140625" style="64" bestFit="1" customWidth="1"/>
    <col min="6412" max="6412" width="2.7109375" style="64" customWidth="1"/>
    <col min="6413" max="6413" width="7.140625" style="64" bestFit="1" customWidth="1"/>
    <col min="6414" max="6414" width="2.7109375" style="64" customWidth="1"/>
    <col min="6415" max="6415" width="7.140625" style="64" bestFit="1" customWidth="1"/>
    <col min="6416" max="6416" width="2.7109375" style="64" customWidth="1"/>
    <col min="6417" max="6417" width="7.140625" style="64" bestFit="1" customWidth="1"/>
    <col min="6418" max="6418" width="2.7109375" style="64" customWidth="1"/>
    <col min="6419" max="6419" width="7.140625" style="64" bestFit="1" customWidth="1"/>
    <col min="6420" max="6656" width="11.5703125" style="64"/>
    <col min="6657" max="6657" width="4.5703125" style="64" customWidth="1"/>
    <col min="6658" max="6658" width="4.7109375" style="64" customWidth="1"/>
    <col min="6659" max="6659" width="28.7109375" style="64" customWidth="1"/>
    <col min="6660" max="6660" width="8.5703125" style="64" customWidth="1"/>
    <col min="6661" max="6661" width="25.7109375" style="64" customWidth="1"/>
    <col min="6662" max="6662" width="4.7109375" style="64" customWidth="1"/>
    <col min="6663" max="6664" width="11.5703125" style="64"/>
    <col min="6665" max="6665" width="5.42578125" style="64" bestFit="1" customWidth="1"/>
    <col min="6666" max="6666" width="2.7109375" style="64" customWidth="1"/>
    <col min="6667" max="6667" width="6.140625" style="64" bestFit="1" customWidth="1"/>
    <col min="6668" max="6668" width="2.7109375" style="64" customWidth="1"/>
    <col min="6669" max="6669" width="7.140625" style="64" bestFit="1" customWidth="1"/>
    <col min="6670" max="6670" width="2.7109375" style="64" customWidth="1"/>
    <col min="6671" max="6671" width="7.140625" style="64" bestFit="1" customWidth="1"/>
    <col min="6672" max="6672" width="2.7109375" style="64" customWidth="1"/>
    <col min="6673" max="6673" width="7.140625" style="64" bestFit="1" customWidth="1"/>
    <col min="6674" max="6674" width="2.7109375" style="64" customWidth="1"/>
    <col min="6675" max="6675" width="7.140625" style="64" bestFit="1" customWidth="1"/>
    <col min="6676" max="6912" width="11.5703125" style="64"/>
    <col min="6913" max="6913" width="4.5703125" style="64" customWidth="1"/>
    <col min="6914" max="6914" width="4.7109375" style="64" customWidth="1"/>
    <col min="6915" max="6915" width="28.7109375" style="64" customWidth="1"/>
    <col min="6916" max="6916" width="8.5703125" style="64" customWidth="1"/>
    <col min="6917" max="6917" width="25.7109375" style="64" customWidth="1"/>
    <col min="6918" max="6918" width="4.7109375" style="64" customWidth="1"/>
    <col min="6919" max="6920" width="11.5703125" style="64"/>
    <col min="6921" max="6921" width="5.42578125" style="64" bestFit="1" customWidth="1"/>
    <col min="6922" max="6922" width="2.7109375" style="64" customWidth="1"/>
    <col min="6923" max="6923" width="6.140625" style="64" bestFit="1" customWidth="1"/>
    <col min="6924" max="6924" width="2.7109375" style="64" customWidth="1"/>
    <col min="6925" max="6925" width="7.140625" style="64" bestFit="1" customWidth="1"/>
    <col min="6926" max="6926" width="2.7109375" style="64" customWidth="1"/>
    <col min="6927" max="6927" width="7.140625" style="64" bestFit="1" customWidth="1"/>
    <col min="6928" max="6928" width="2.7109375" style="64" customWidth="1"/>
    <col min="6929" max="6929" width="7.140625" style="64" bestFit="1" customWidth="1"/>
    <col min="6930" max="6930" width="2.7109375" style="64" customWidth="1"/>
    <col min="6931" max="6931" width="7.140625" style="64" bestFit="1" customWidth="1"/>
    <col min="6932" max="7168" width="11.5703125" style="64"/>
    <col min="7169" max="7169" width="4.5703125" style="64" customWidth="1"/>
    <col min="7170" max="7170" width="4.7109375" style="64" customWidth="1"/>
    <col min="7171" max="7171" width="28.7109375" style="64" customWidth="1"/>
    <col min="7172" max="7172" width="8.5703125" style="64" customWidth="1"/>
    <col min="7173" max="7173" width="25.7109375" style="64" customWidth="1"/>
    <col min="7174" max="7174" width="4.7109375" style="64" customWidth="1"/>
    <col min="7175" max="7176" width="11.5703125" style="64"/>
    <col min="7177" max="7177" width="5.42578125" style="64" bestFit="1" customWidth="1"/>
    <col min="7178" max="7178" width="2.7109375" style="64" customWidth="1"/>
    <col min="7179" max="7179" width="6.140625" style="64" bestFit="1" customWidth="1"/>
    <col min="7180" max="7180" width="2.7109375" style="64" customWidth="1"/>
    <col min="7181" max="7181" width="7.140625" style="64" bestFit="1" customWidth="1"/>
    <col min="7182" max="7182" width="2.7109375" style="64" customWidth="1"/>
    <col min="7183" max="7183" width="7.140625" style="64" bestFit="1" customWidth="1"/>
    <col min="7184" max="7184" width="2.7109375" style="64" customWidth="1"/>
    <col min="7185" max="7185" width="7.140625" style="64" bestFit="1" customWidth="1"/>
    <col min="7186" max="7186" width="2.7109375" style="64" customWidth="1"/>
    <col min="7187" max="7187" width="7.140625" style="64" bestFit="1" customWidth="1"/>
    <col min="7188" max="7424" width="11.5703125" style="64"/>
    <col min="7425" max="7425" width="4.5703125" style="64" customWidth="1"/>
    <col min="7426" max="7426" width="4.7109375" style="64" customWidth="1"/>
    <col min="7427" max="7427" width="28.7109375" style="64" customWidth="1"/>
    <col min="7428" max="7428" width="8.5703125" style="64" customWidth="1"/>
    <col min="7429" max="7429" width="25.7109375" style="64" customWidth="1"/>
    <col min="7430" max="7430" width="4.7109375" style="64" customWidth="1"/>
    <col min="7431" max="7432" width="11.5703125" style="64"/>
    <col min="7433" max="7433" width="5.42578125" style="64" bestFit="1" customWidth="1"/>
    <col min="7434" max="7434" width="2.7109375" style="64" customWidth="1"/>
    <col min="7435" max="7435" width="6.140625" style="64" bestFit="1" customWidth="1"/>
    <col min="7436" max="7436" width="2.7109375" style="64" customWidth="1"/>
    <col min="7437" max="7437" width="7.140625" style="64" bestFit="1" customWidth="1"/>
    <col min="7438" max="7438" width="2.7109375" style="64" customWidth="1"/>
    <col min="7439" max="7439" width="7.140625" style="64" bestFit="1" customWidth="1"/>
    <col min="7440" max="7440" width="2.7109375" style="64" customWidth="1"/>
    <col min="7441" max="7441" width="7.140625" style="64" bestFit="1" customWidth="1"/>
    <col min="7442" max="7442" width="2.7109375" style="64" customWidth="1"/>
    <col min="7443" max="7443" width="7.140625" style="64" bestFit="1" customWidth="1"/>
    <col min="7444" max="7680" width="11.5703125" style="64"/>
    <col min="7681" max="7681" width="4.5703125" style="64" customWidth="1"/>
    <col min="7682" max="7682" width="4.7109375" style="64" customWidth="1"/>
    <col min="7683" max="7683" width="28.7109375" style="64" customWidth="1"/>
    <col min="7684" max="7684" width="8.5703125" style="64" customWidth="1"/>
    <col min="7685" max="7685" width="25.7109375" style="64" customWidth="1"/>
    <col min="7686" max="7686" width="4.7109375" style="64" customWidth="1"/>
    <col min="7687" max="7688" width="11.5703125" style="64"/>
    <col min="7689" max="7689" width="5.42578125" style="64" bestFit="1" customWidth="1"/>
    <col min="7690" max="7690" width="2.7109375" style="64" customWidth="1"/>
    <col min="7691" max="7691" width="6.140625" style="64" bestFit="1" customWidth="1"/>
    <col min="7692" max="7692" width="2.7109375" style="64" customWidth="1"/>
    <col min="7693" max="7693" width="7.140625" style="64" bestFit="1" customWidth="1"/>
    <col min="7694" max="7694" width="2.7109375" style="64" customWidth="1"/>
    <col min="7695" max="7695" width="7.140625" style="64" bestFit="1" customWidth="1"/>
    <col min="7696" max="7696" width="2.7109375" style="64" customWidth="1"/>
    <col min="7697" max="7697" width="7.140625" style="64" bestFit="1" customWidth="1"/>
    <col min="7698" max="7698" width="2.7109375" style="64" customWidth="1"/>
    <col min="7699" max="7699" width="7.140625" style="64" bestFit="1" customWidth="1"/>
    <col min="7700" max="7936" width="11.5703125" style="64"/>
    <col min="7937" max="7937" width="4.5703125" style="64" customWidth="1"/>
    <col min="7938" max="7938" width="4.7109375" style="64" customWidth="1"/>
    <col min="7939" max="7939" width="28.7109375" style="64" customWidth="1"/>
    <col min="7940" max="7940" width="8.5703125" style="64" customWidth="1"/>
    <col min="7941" max="7941" width="25.7109375" style="64" customWidth="1"/>
    <col min="7942" max="7942" width="4.7109375" style="64" customWidth="1"/>
    <col min="7943" max="7944" width="11.5703125" style="64"/>
    <col min="7945" max="7945" width="5.42578125" style="64" bestFit="1" customWidth="1"/>
    <col min="7946" max="7946" width="2.7109375" style="64" customWidth="1"/>
    <col min="7947" max="7947" width="6.140625" style="64" bestFit="1" customWidth="1"/>
    <col min="7948" max="7948" width="2.7109375" style="64" customWidth="1"/>
    <col min="7949" max="7949" width="7.140625" style="64" bestFit="1" customWidth="1"/>
    <col min="7950" max="7950" width="2.7109375" style="64" customWidth="1"/>
    <col min="7951" max="7951" width="7.140625" style="64" bestFit="1" customWidth="1"/>
    <col min="7952" max="7952" width="2.7109375" style="64" customWidth="1"/>
    <col min="7953" max="7953" width="7.140625" style="64" bestFit="1" customWidth="1"/>
    <col min="7954" max="7954" width="2.7109375" style="64" customWidth="1"/>
    <col min="7955" max="7955" width="7.140625" style="64" bestFit="1" customWidth="1"/>
    <col min="7956" max="8192" width="11.5703125" style="64"/>
    <col min="8193" max="8193" width="4.5703125" style="64" customWidth="1"/>
    <col min="8194" max="8194" width="4.7109375" style="64" customWidth="1"/>
    <col min="8195" max="8195" width="28.7109375" style="64" customWidth="1"/>
    <col min="8196" max="8196" width="8.5703125" style="64" customWidth="1"/>
    <col min="8197" max="8197" width="25.7109375" style="64" customWidth="1"/>
    <col min="8198" max="8198" width="4.7109375" style="64" customWidth="1"/>
    <col min="8199" max="8200" width="11.5703125" style="64"/>
    <col min="8201" max="8201" width="5.42578125" style="64" bestFit="1" customWidth="1"/>
    <col min="8202" max="8202" width="2.7109375" style="64" customWidth="1"/>
    <col min="8203" max="8203" width="6.140625" style="64" bestFit="1" customWidth="1"/>
    <col min="8204" max="8204" width="2.7109375" style="64" customWidth="1"/>
    <col min="8205" max="8205" width="7.140625" style="64" bestFit="1" customWidth="1"/>
    <col min="8206" max="8206" width="2.7109375" style="64" customWidth="1"/>
    <col min="8207" max="8207" width="7.140625" style="64" bestFit="1" customWidth="1"/>
    <col min="8208" max="8208" width="2.7109375" style="64" customWidth="1"/>
    <col min="8209" max="8209" width="7.140625" style="64" bestFit="1" customWidth="1"/>
    <col min="8210" max="8210" width="2.7109375" style="64" customWidth="1"/>
    <col min="8211" max="8211" width="7.140625" style="64" bestFit="1" customWidth="1"/>
    <col min="8212" max="8448" width="11.5703125" style="64"/>
    <col min="8449" max="8449" width="4.5703125" style="64" customWidth="1"/>
    <col min="8450" max="8450" width="4.7109375" style="64" customWidth="1"/>
    <col min="8451" max="8451" width="28.7109375" style="64" customWidth="1"/>
    <col min="8452" max="8452" width="8.5703125" style="64" customWidth="1"/>
    <col min="8453" max="8453" width="25.7109375" style="64" customWidth="1"/>
    <col min="8454" max="8454" width="4.7109375" style="64" customWidth="1"/>
    <col min="8455" max="8456" width="11.5703125" style="64"/>
    <col min="8457" max="8457" width="5.42578125" style="64" bestFit="1" customWidth="1"/>
    <col min="8458" max="8458" width="2.7109375" style="64" customWidth="1"/>
    <col min="8459" max="8459" width="6.140625" style="64" bestFit="1" customWidth="1"/>
    <col min="8460" max="8460" width="2.7109375" style="64" customWidth="1"/>
    <col min="8461" max="8461" width="7.140625" style="64" bestFit="1" customWidth="1"/>
    <col min="8462" max="8462" width="2.7109375" style="64" customWidth="1"/>
    <col min="8463" max="8463" width="7.140625" style="64" bestFit="1" customWidth="1"/>
    <col min="8464" max="8464" width="2.7109375" style="64" customWidth="1"/>
    <col min="8465" max="8465" width="7.140625" style="64" bestFit="1" customWidth="1"/>
    <col min="8466" max="8466" width="2.7109375" style="64" customWidth="1"/>
    <col min="8467" max="8467" width="7.140625" style="64" bestFit="1" customWidth="1"/>
    <col min="8468" max="8704" width="11.5703125" style="64"/>
    <col min="8705" max="8705" width="4.5703125" style="64" customWidth="1"/>
    <col min="8706" max="8706" width="4.7109375" style="64" customWidth="1"/>
    <col min="8707" max="8707" width="28.7109375" style="64" customWidth="1"/>
    <col min="8708" max="8708" width="8.5703125" style="64" customWidth="1"/>
    <col min="8709" max="8709" width="25.7109375" style="64" customWidth="1"/>
    <col min="8710" max="8710" width="4.7109375" style="64" customWidth="1"/>
    <col min="8711" max="8712" width="11.5703125" style="64"/>
    <col min="8713" max="8713" width="5.42578125" style="64" bestFit="1" customWidth="1"/>
    <col min="8714" max="8714" width="2.7109375" style="64" customWidth="1"/>
    <col min="8715" max="8715" width="6.140625" style="64" bestFit="1" customWidth="1"/>
    <col min="8716" max="8716" width="2.7109375" style="64" customWidth="1"/>
    <col min="8717" max="8717" width="7.140625" style="64" bestFit="1" customWidth="1"/>
    <col min="8718" max="8718" width="2.7109375" style="64" customWidth="1"/>
    <col min="8719" max="8719" width="7.140625" style="64" bestFit="1" customWidth="1"/>
    <col min="8720" max="8720" width="2.7109375" style="64" customWidth="1"/>
    <col min="8721" max="8721" width="7.140625" style="64" bestFit="1" customWidth="1"/>
    <col min="8722" max="8722" width="2.7109375" style="64" customWidth="1"/>
    <col min="8723" max="8723" width="7.140625" style="64" bestFit="1" customWidth="1"/>
    <col min="8724" max="8960" width="11.5703125" style="64"/>
    <col min="8961" max="8961" width="4.5703125" style="64" customWidth="1"/>
    <col min="8962" max="8962" width="4.7109375" style="64" customWidth="1"/>
    <col min="8963" max="8963" width="28.7109375" style="64" customWidth="1"/>
    <col min="8964" max="8964" width="8.5703125" style="64" customWidth="1"/>
    <col min="8965" max="8965" width="25.7109375" style="64" customWidth="1"/>
    <col min="8966" max="8966" width="4.7109375" style="64" customWidth="1"/>
    <col min="8967" max="8968" width="11.5703125" style="64"/>
    <col min="8969" max="8969" width="5.42578125" style="64" bestFit="1" customWidth="1"/>
    <col min="8970" max="8970" width="2.7109375" style="64" customWidth="1"/>
    <col min="8971" max="8971" width="6.140625" style="64" bestFit="1" customWidth="1"/>
    <col min="8972" max="8972" width="2.7109375" style="64" customWidth="1"/>
    <col min="8973" max="8973" width="7.140625" style="64" bestFit="1" customWidth="1"/>
    <col min="8974" max="8974" width="2.7109375" style="64" customWidth="1"/>
    <col min="8975" max="8975" width="7.140625" style="64" bestFit="1" customWidth="1"/>
    <col min="8976" max="8976" width="2.7109375" style="64" customWidth="1"/>
    <col min="8977" max="8977" width="7.140625" style="64" bestFit="1" customWidth="1"/>
    <col min="8978" max="8978" width="2.7109375" style="64" customWidth="1"/>
    <col min="8979" max="8979" width="7.140625" style="64" bestFit="1" customWidth="1"/>
    <col min="8980" max="9216" width="11.5703125" style="64"/>
    <col min="9217" max="9217" width="4.5703125" style="64" customWidth="1"/>
    <col min="9218" max="9218" width="4.7109375" style="64" customWidth="1"/>
    <col min="9219" max="9219" width="28.7109375" style="64" customWidth="1"/>
    <col min="9220" max="9220" width="8.5703125" style="64" customWidth="1"/>
    <col min="9221" max="9221" width="25.7109375" style="64" customWidth="1"/>
    <col min="9222" max="9222" width="4.7109375" style="64" customWidth="1"/>
    <col min="9223" max="9224" width="11.5703125" style="64"/>
    <col min="9225" max="9225" width="5.42578125" style="64" bestFit="1" customWidth="1"/>
    <col min="9226" max="9226" width="2.7109375" style="64" customWidth="1"/>
    <col min="9227" max="9227" width="6.140625" style="64" bestFit="1" customWidth="1"/>
    <col min="9228" max="9228" width="2.7109375" style="64" customWidth="1"/>
    <col min="9229" max="9229" width="7.140625" style="64" bestFit="1" customWidth="1"/>
    <col min="9230" max="9230" width="2.7109375" style="64" customWidth="1"/>
    <col min="9231" max="9231" width="7.140625" style="64" bestFit="1" customWidth="1"/>
    <col min="9232" max="9232" width="2.7109375" style="64" customWidth="1"/>
    <col min="9233" max="9233" width="7.140625" style="64" bestFit="1" customWidth="1"/>
    <col min="9234" max="9234" width="2.7109375" style="64" customWidth="1"/>
    <col min="9235" max="9235" width="7.140625" style="64" bestFit="1" customWidth="1"/>
    <col min="9236" max="9472" width="11.5703125" style="64"/>
    <col min="9473" max="9473" width="4.5703125" style="64" customWidth="1"/>
    <col min="9474" max="9474" width="4.7109375" style="64" customWidth="1"/>
    <col min="9475" max="9475" width="28.7109375" style="64" customWidth="1"/>
    <col min="9476" max="9476" width="8.5703125" style="64" customWidth="1"/>
    <col min="9477" max="9477" width="25.7109375" style="64" customWidth="1"/>
    <col min="9478" max="9478" width="4.7109375" style="64" customWidth="1"/>
    <col min="9479" max="9480" width="11.5703125" style="64"/>
    <col min="9481" max="9481" width="5.42578125" style="64" bestFit="1" customWidth="1"/>
    <col min="9482" max="9482" width="2.7109375" style="64" customWidth="1"/>
    <col min="9483" max="9483" width="6.140625" style="64" bestFit="1" customWidth="1"/>
    <col min="9484" max="9484" width="2.7109375" style="64" customWidth="1"/>
    <col min="9485" max="9485" width="7.140625" style="64" bestFit="1" customWidth="1"/>
    <col min="9486" max="9486" width="2.7109375" style="64" customWidth="1"/>
    <col min="9487" max="9487" width="7.140625" style="64" bestFit="1" customWidth="1"/>
    <col min="9488" max="9488" width="2.7109375" style="64" customWidth="1"/>
    <col min="9489" max="9489" width="7.140625" style="64" bestFit="1" customWidth="1"/>
    <col min="9490" max="9490" width="2.7109375" style="64" customWidth="1"/>
    <col min="9491" max="9491" width="7.140625" style="64" bestFit="1" customWidth="1"/>
    <col min="9492" max="9728" width="11.5703125" style="64"/>
    <col min="9729" max="9729" width="4.5703125" style="64" customWidth="1"/>
    <col min="9730" max="9730" width="4.7109375" style="64" customWidth="1"/>
    <col min="9731" max="9731" width="28.7109375" style="64" customWidth="1"/>
    <col min="9732" max="9732" width="8.5703125" style="64" customWidth="1"/>
    <col min="9733" max="9733" width="25.7109375" style="64" customWidth="1"/>
    <col min="9734" max="9734" width="4.7109375" style="64" customWidth="1"/>
    <col min="9735" max="9736" width="11.5703125" style="64"/>
    <col min="9737" max="9737" width="5.42578125" style="64" bestFit="1" customWidth="1"/>
    <col min="9738" max="9738" width="2.7109375" style="64" customWidth="1"/>
    <col min="9739" max="9739" width="6.140625" style="64" bestFit="1" customWidth="1"/>
    <col min="9740" max="9740" width="2.7109375" style="64" customWidth="1"/>
    <col min="9741" max="9741" width="7.140625" style="64" bestFit="1" customWidth="1"/>
    <col min="9742" max="9742" width="2.7109375" style="64" customWidth="1"/>
    <col min="9743" max="9743" width="7.140625" style="64" bestFit="1" customWidth="1"/>
    <col min="9744" max="9744" width="2.7109375" style="64" customWidth="1"/>
    <col min="9745" max="9745" width="7.140625" style="64" bestFit="1" customWidth="1"/>
    <col min="9746" max="9746" width="2.7109375" style="64" customWidth="1"/>
    <col min="9747" max="9747" width="7.140625" style="64" bestFit="1" customWidth="1"/>
    <col min="9748" max="9984" width="11.5703125" style="64"/>
    <col min="9985" max="9985" width="4.5703125" style="64" customWidth="1"/>
    <col min="9986" max="9986" width="4.7109375" style="64" customWidth="1"/>
    <col min="9987" max="9987" width="28.7109375" style="64" customWidth="1"/>
    <col min="9988" max="9988" width="8.5703125" style="64" customWidth="1"/>
    <col min="9989" max="9989" width="25.7109375" style="64" customWidth="1"/>
    <col min="9990" max="9990" width="4.7109375" style="64" customWidth="1"/>
    <col min="9991" max="9992" width="11.5703125" style="64"/>
    <col min="9993" max="9993" width="5.42578125" style="64" bestFit="1" customWidth="1"/>
    <col min="9994" max="9994" width="2.7109375" style="64" customWidth="1"/>
    <col min="9995" max="9995" width="6.140625" style="64" bestFit="1" customWidth="1"/>
    <col min="9996" max="9996" width="2.7109375" style="64" customWidth="1"/>
    <col min="9997" max="9997" width="7.140625" style="64" bestFit="1" customWidth="1"/>
    <col min="9998" max="9998" width="2.7109375" style="64" customWidth="1"/>
    <col min="9999" max="9999" width="7.140625" style="64" bestFit="1" customWidth="1"/>
    <col min="10000" max="10000" width="2.7109375" style="64" customWidth="1"/>
    <col min="10001" max="10001" width="7.140625" style="64" bestFit="1" customWidth="1"/>
    <col min="10002" max="10002" width="2.7109375" style="64" customWidth="1"/>
    <col min="10003" max="10003" width="7.140625" style="64" bestFit="1" customWidth="1"/>
    <col min="10004" max="10240" width="11.5703125" style="64"/>
    <col min="10241" max="10241" width="4.5703125" style="64" customWidth="1"/>
    <col min="10242" max="10242" width="4.7109375" style="64" customWidth="1"/>
    <col min="10243" max="10243" width="28.7109375" style="64" customWidth="1"/>
    <col min="10244" max="10244" width="8.5703125" style="64" customWidth="1"/>
    <col min="10245" max="10245" width="25.7109375" style="64" customWidth="1"/>
    <col min="10246" max="10246" width="4.7109375" style="64" customWidth="1"/>
    <col min="10247" max="10248" width="11.5703125" style="64"/>
    <col min="10249" max="10249" width="5.42578125" style="64" bestFit="1" customWidth="1"/>
    <col min="10250" max="10250" width="2.7109375" style="64" customWidth="1"/>
    <col min="10251" max="10251" width="6.140625" style="64" bestFit="1" customWidth="1"/>
    <col min="10252" max="10252" width="2.7109375" style="64" customWidth="1"/>
    <col min="10253" max="10253" width="7.140625" style="64" bestFit="1" customWidth="1"/>
    <col min="10254" max="10254" width="2.7109375" style="64" customWidth="1"/>
    <col min="10255" max="10255" width="7.140625" style="64" bestFit="1" customWidth="1"/>
    <col min="10256" max="10256" width="2.7109375" style="64" customWidth="1"/>
    <col min="10257" max="10257" width="7.140625" style="64" bestFit="1" customWidth="1"/>
    <col min="10258" max="10258" width="2.7109375" style="64" customWidth="1"/>
    <col min="10259" max="10259" width="7.140625" style="64" bestFit="1" customWidth="1"/>
    <col min="10260" max="10496" width="11.5703125" style="64"/>
    <col min="10497" max="10497" width="4.5703125" style="64" customWidth="1"/>
    <col min="10498" max="10498" width="4.7109375" style="64" customWidth="1"/>
    <col min="10499" max="10499" width="28.7109375" style="64" customWidth="1"/>
    <col min="10500" max="10500" width="8.5703125" style="64" customWidth="1"/>
    <col min="10501" max="10501" width="25.7109375" style="64" customWidth="1"/>
    <col min="10502" max="10502" width="4.7109375" style="64" customWidth="1"/>
    <col min="10503" max="10504" width="11.5703125" style="64"/>
    <col min="10505" max="10505" width="5.42578125" style="64" bestFit="1" customWidth="1"/>
    <col min="10506" max="10506" width="2.7109375" style="64" customWidth="1"/>
    <col min="10507" max="10507" width="6.140625" style="64" bestFit="1" customWidth="1"/>
    <col min="10508" max="10508" width="2.7109375" style="64" customWidth="1"/>
    <col min="10509" max="10509" width="7.140625" style="64" bestFit="1" customWidth="1"/>
    <col min="10510" max="10510" width="2.7109375" style="64" customWidth="1"/>
    <col min="10511" max="10511" width="7.140625" style="64" bestFit="1" customWidth="1"/>
    <col min="10512" max="10512" width="2.7109375" style="64" customWidth="1"/>
    <col min="10513" max="10513" width="7.140625" style="64" bestFit="1" customWidth="1"/>
    <col min="10514" max="10514" width="2.7109375" style="64" customWidth="1"/>
    <col min="10515" max="10515" width="7.140625" style="64" bestFit="1" customWidth="1"/>
    <col min="10516" max="10752" width="11.5703125" style="64"/>
    <col min="10753" max="10753" width="4.5703125" style="64" customWidth="1"/>
    <col min="10754" max="10754" width="4.7109375" style="64" customWidth="1"/>
    <col min="10755" max="10755" width="28.7109375" style="64" customWidth="1"/>
    <col min="10756" max="10756" width="8.5703125" style="64" customWidth="1"/>
    <col min="10757" max="10757" width="25.7109375" style="64" customWidth="1"/>
    <col min="10758" max="10758" width="4.7109375" style="64" customWidth="1"/>
    <col min="10759" max="10760" width="11.5703125" style="64"/>
    <col min="10761" max="10761" width="5.42578125" style="64" bestFit="1" customWidth="1"/>
    <col min="10762" max="10762" width="2.7109375" style="64" customWidth="1"/>
    <col min="10763" max="10763" width="6.140625" style="64" bestFit="1" customWidth="1"/>
    <col min="10764" max="10764" width="2.7109375" style="64" customWidth="1"/>
    <col min="10765" max="10765" width="7.140625" style="64" bestFit="1" customWidth="1"/>
    <col min="10766" max="10766" width="2.7109375" style="64" customWidth="1"/>
    <col min="10767" max="10767" width="7.140625" style="64" bestFit="1" customWidth="1"/>
    <col min="10768" max="10768" width="2.7109375" style="64" customWidth="1"/>
    <col min="10769" max="10769" width="7.140625" style="64" bestFit="1" customWidth="1"/>
    <col min="10770" max="10770" width="2.7109375" style="64" customWidth="1"/>
    <col min="10771" max="10771" width="7.140625" style="64" bestFit="1" customWidth="1"/>
    <col min="10772" max="11008" width="11.5703125" style="64"/>
    <col min="11009" max="11009" width="4.5703125" style="64" customWidth="1"/>
    <col min="11010" max="11010" width="4.7109375" style="64" customWidth="1"/>
    <col min="11011" max="11011" width="28.7109375" style="64" customWidth="1"/>
    <col min="11012" max="11012" width="8.5703125" style="64" customWidth="1"/>
    <col min="11013" max="11013" width="25.7109375" style="64" customWidth="1"/>
    <col min="11014" max="11014" width="4.7109375" style="64" customWidth="1"/>
    <col min="11015" max="11016" width="11.5703125" style="64"/>
    <col min="11017" max="11017" width="5.42578125" style="64" bestFit="1" customWidth="1"/>
    <col min="11018" max="11018" width="2.7109375" style="64" customWidth="1"/>
    <col min="11019" max="11019" width="6.140625" style="64" bestFit="1" customWidth="1"/>
    <col min="11020" max="11020" width="2.7109375" style="64" customWidth="1"/>
    <col min="11021" max="11021" width="7.140625" style="64" bestFit="1" customWidth="1"/>
    <col min="11022" max="11022" width="2.7109375" style="64" customWidth="1"/>
    <col min="11023" max="11023" width="7.140625" style="64" bestFit="1" customWidth="1"/>
    <col min="11024" max="11024" width="2.7109375" style="64" customWidth="1"/>
    <col min="11025" max="11025" width="7.140625" style="64" bestFit="1" customWidth="1"/>
    <col min="11026" max="11026" width="2.7109375" style="64" customWidth="1"/>
    <col min="11027" max="11027" width="7.140625" style="64" bestFit="1" customWidth="1"/>
    <col min="11028" max="11264" width="11.5703125" style="64"/>
    <col min="11265" max="11265" width="4.5703125" style="64" customWidth="1"/>
    <col min="11266" max="11266" width="4.7109375" style="64" customWidth="1"/>
    <col min="11267" max="11267" width="28.7109375" style="64" customWidth="1"/>
    <col min="11268" max="11268" width="8.5703125" style="64" customWidth="1"/>
    <col min="11269" max="11269" width="25.7109375" style="64" customWidth="1"/>
    <col min="11270" max="11270" width="4.7109375" style="64" customWidth="1"/>
    <col min="11271" max="11272" width="11.5703125" style="64"/>
    <col min="11273" max="11273" width="5.42578125" style="64" bestFit="1" customWidth="1"/>
    <col min="11274" max="11274" width="2.7109375" style="64" customWidth="1"/>
    <col min="11275" max="11275" width="6.140625" style="64" bestFit="1" customWidth="1"/>
    <col min="11276" max="11276" width="2.7109375" style="64" customWidth="1"/>
    <col min="11277" max="11277" width="7.140625" style="64" bestFit="1" customWidth="1"/>
    <col min="11278" max="11278" width="2.7109375" style="64" customWidth="1"/>
    <col min="11279" max="11279" width="7.140625" style="64" bestFit="1" customWidth="1"/>
    <col min="11280" max="11280" width="2.7109375" style="64" customWidth="1"/>
    <col min="11281" max="11281" width="7.140625" style="64" bestFit="1" customWidth="1"/>
    <col min="11282" max="11282" width="2.7109375" style="64" customWidth="1"/>
    <col min="11283" max="11283" width="7.140625" style="64" bestFit="1" customWidth="1"/>
    <col min="11284" max="11520" width="11.5703125" style="64"/>
    <col min="11521" max="11521" width="4.5703125" style="64" customWidth="1"/>
    <col min="11522" max="11522" width="4.7109375" style="64" customWidth="1"/>
    <col min="11523" max="11523" width="28.7109375" style="64" customWidth="1"/>
    <col min="11524" max="11524" width="8.5703125" style="64" customWidth="1"/>
    <col min="11525" max="11525" width="25.7109375" style="64" customWidth="1"/>
    <col min="11526" max="11526" width="4.7109375" style="64" customWidth="1"/>
    <col min="11527" max="11528" width="11.5703125" style="64"/>
    <col min="11529" max="11529" width="5.42578125" style="64" bestFit="1" customWidth="1"/>
    <col min="11530" max="11530" width="2.7109375" style="64" customWidth="1"/>
    <col min="11531" max="11531" width="6.140625" style="64" bestFit="1" customWidth="1"/>
    <col min="11532" max="11532" width="2.7109375" style="64" customWidth="1"/>
    <col min="11533" max="11533" width="7.140625" style="64" bestFit="1" customWidth="1"/>
    <col min="11534" max="11534" width="2.7109375" style="64" customWidth="1"/>
    <col min="11535" max="11535" width="7.140625" style="64" bestFit="1" customWidth="1"/>
    <col min="11536" max="11536" width="2.7109375" style="64" customWidth="1"/>
    <col min="11537" max="11537" width="7.140625" style="64" bestFit="1" customWidth="1"/>
    <col min="11538" max="11538" width="2.7109375" style="64" customWidth="1"/>
    <col min="11539" max="11539" width="7.140625" style="64" bestFit="1" customWidth="1"/>
    <col min="11540" max="11776" width="11.5703125" style="64"/>
    <col min="11777" max="11777" width="4.5703125" style="64" customWidth="1"/>
    <col min="11778" max="11778" width="4.7109375" style="64" customWidth="1"/>
    <col min="11779" max="11779" width="28.7109375" style="64" customWidth="1"/>
    <col min="11780" max="11780" width="8.5703125" style="64" customWidth="1"/>
    <col min="11781" max="11781" width="25.7109375" style="64" customWidth="1"/>
    <col min="11782" max="11782" width="4.7109375" style="64" customWidth="1"/>
    <col min="11783" max="11784" width="11.5703125" style="64"/>
    <col min="11785" max="11785" width="5.42578125" style="64" bestFit="1" customWidth="1"/>
    <col min="11786" max="11786" width="2.7109375" style="64" customWidth="1"/>
    <col min="11787" max="11787" width="6.140625" style="64" bestFit="1" customWidth="1"/>
    <col min="11788" max="11788" width="2.7109375" style="64" customWidth="1"/>
    <col min="11789" max="11789" width="7.140625" style="64" bestFit="1" customWidth="1"/>
    <col min="11790" max="11790" width="2.7109375" style="64" customWidth="1"/>
    <col min="11791" max="11791" width="7.140625" style="64" bestFit="1" customWidth="1"/>
    <col min="11792" max="11792" width="2.7109375" style="64" customWidth="1"/>
    <col min="11793" max="11793" width="7.140625" style="64" bestFit="1" customWidth="1"/>
    <col min="11794" max="11794" width="2.7109375" style="64" customWidth="1"/>
    <col min="11795" max="11795" width="7.140625" style="64" bestFit="1" customWidth="1"/>
    <col min="11796" max="12032" width="11.5703125" style="64"/>
    <col min="12033" max="12033" width="4.5703125" style="64" customWidth="1"/>
    <col min="12034" max="12034" width="4.7109375" style="64" customWidth="1"/>
    <col min="12035" max="12035" width="28.7109375" style="64" customWidth="1"/>
    <col min="12036" max="12036" width="8.5703125" style="64" customWidth="1"/>
    <col min="12037" max="12037" width="25.7109375" style="64" customWidth="1"/>
    <col min="12038" max="12038" width="4.7109375" style="64" customWidth="1"/>
    <col min="12039" max="12040" width="11.5703125" style="64"/>
    <col min="12041" max="12041" width="5.42578125" style="64" bestFit="1" customWidth="1"/>
    <col min="12042" max="12042" width="2.7109375" style="64" customWidth="1"/>
    <col min="12043" max="12043" width="6.140625" style="64" bestFit="1" customWidth="1"/>
    <col min="12044" max="12044" width="2.7109375" style="64" customWidth="1"/>
    <col min="12045" max="12045" width="7.140625" style="64" bestFit="1" customWidth="1"/>
    <col min="12046" max="12046" width="2.7109375" style="64" customWidth="1"/>
    <col min="12047" max="12047" width="7.140625" style="64" bestFit="1" customWidth="1"/>
    <col min="12048" max="12048" width="2.7109375" style="64" customWidth="1"/>
    <col min="12049" max="12049" width="7.140625" style="64" bestFit="1" customWidth="1"/>
    <col min="12050" max="12050" width="2.7109375" style="64" customWidth="1"/>
    <col min="12051" max="12051" width="7.140625" style="64" bestFit="1" customWidth="1"/>
    <col min="12052" max="12288" width="11.5703125" style="64"/>
    <col min="12289" max="12289" width="4.5703125" style="64" customWidth="1"/>
    <col min="12290" max="12290" width="4.7109375" style="64" customWidth="1"/>
    <col min="12291" max="12291" width="28.7109375" style="64" customWidth="1"/>
    <col min="12292" max="12292" width="8.5703125" style="64" customWidth="1"/>
    <col min="12293" max="12293" width="25.7109375" style="64" customWidth="1"/>
    <col min="12294" max="12294" width="4.7109375" style="64" customWidth="1"/>
    <col min="12295" max="12296" width="11.5703125" style="64"/>
    <col min="12297" max="12297" width="5.42578125" style="64" bestFit="1" customWidth="1"/>
    <col min="12298" max="12298" width="2.7109375" style="64" customWidth="1"/>
    <col min="12299" max="12299" width="6.140625" style="64" bestFit="1" customWidth="1"/>
    <col min="12300" max="12300" width="2.7109375" style="64" customWidth="1"/>
    <col min="12301" max="12301" width="7.140625" style="64" bestFit="1" customWidth="1"/>
    <col min="12302" max="12302" width="2.7109375" style="64" customWidth="1"/>
    <col min="12303" max="12303" width="7.140625" style="64" bestFit="1" customWidth="1"/>
    <col min="12304" max="12304" width="2.7109375" style="64" customWidth="1"/>
    <col min="12305" max="12305" width="7.140625" style="64" bestFit="1" customWidth="1"/>
    <col min="12306" max="12306" width="2.7109375" style="64" customWidth="1"/>
    <col min="12307" max="12307" width="7.140625" style="64" bestFit="1" customWidth="1"/>
    <col min="12308" max="12544" width="11.5703125" style="64"/>
    <col min="12545" max="12545" width="4.5703125" style="64" customWidth="1"/>
    <col min="12546" max="12546" width="4.7109375" style="64" customWidth="1"/>
    <col min="12547" max="12547" width="28.7109375" style="64" customWidth="1"/>
    <col min="12548" max="12548" width="8.5703125" style="64" customWidth="1"/>
    <col min="12549" max="12549" width="25.7109375" style="64" customWidth="1"/>
    <col min="12550" max="12550" width="4.7109375" style="64" customWidth="1"/>
    <col min="12551" max="12552" width="11.5703125" style="64"/>
    <col min="12553" max="12553" width="5.42578125" style="64" bestFit="1" customWidth="1"/>
    <col min="12554" max="12554" width="2.7109375" style="64" customWidth="1"/>
    <col min="12555" max="12555" width="6.140625" style="64" bestFit="1" customWidth="1"/>
    <col min="12556" max="12556" width="2.7109375" style="64" customWidth="1"/>
    <col min="12557" max="12557" width="7.140625" style="64" bestFit="1" customWidth="1"/>
    <col min="12558" max="12558" width="2.7109375" style="64" customWidth="1"/>
    <col min="12559" max="12559" width="7.140625" style="64" bestFit="1" customWidth="1"/>
    <col min="12560" max="12560" width="2.7109375" style="64" customWidth="1"/>
    <col min="12561" max="12561" width="7.140625" style="64" bestFit="1" customWidth="1"/>
    <col min="12562" max="12562" width="2.7109375" style="64" customWidth="1"/>
    <col min="12563" max="12563" width="7.140625" style="64" bestFit="1" customWidth="1"/>
    <col min="12564" max="12800" width="11.5703125" style="64"/>
    <col min="12801" max="12801" width="4.5703125" style="64" customWidth="1"/>
    <col min="12802" max="12802" width="4.7109375" style="64" customWidth="1"/>
    <col min="12803" max="12803" width="28.7109375" style="64" customWidth="1"/>
    <col min="12804" max="12804" width="8.5703125" style="64" customWidth="1"/>
    <col min="12805" max="12805" width="25.7109375" style="64" customWidth="1"/>
    <col min="12806" max="12806" width="4.7109375" style="64" customWidth="1"/>
    <col min="12807" max="12808" width="11.5703125" style="64"/>
    <col min="12809" max="12809" width="5.42578125" style="64" bestFit="1" customWidth="1"/>
    <col min="12810" max="12810" width="2.7109375" style="64" customWidth="1"/>
    <col min="12811" max="12811" width="6.140625" style="64" bestFit="1" customWidth="1"/>
    <col min="12812" max="12812" width="2.7109375" style="64" customWidth="1"/>
    <col min="12813" max="12813" width="7.140625" style="64" bestFit="1" customWidth="1"/>
    <col min="12814" max="12814" width="2.7109375" style="64" customWidth="1"/>
    <col min="12815" max="12815" width="7.140625" style="64" bestFit="1" customWidth="1"/>
    <col min="12816" max="12816" width="2.7109375" style="64" customWidth="1"/>
    <col min="12817" max="12817" width="7.140625" style="64" bestFit="1" customWidth="1"/>
    <col min="12818" max="12818" width="2.7109375" style="64" customWidth="1"/>
    <col min="12819" max="12819" width="7.140625" style="64" bestFit="1" customWidth="1"/>
    <col min="12820" max="13056" width="11.5703125" style="64"/>
    <col min="13057" max="13057" width="4.5703125" style="64" customWidth="1"/>
    <col min="13058" max="13058" width="4.7109375" style="64" customWidth="1"/>
    <col min="13059" max="13059" width="28.7109375" style="64" customWidth="1"/>
    <col min="13060" max="13060" width="8.5703125" style="64" customWidth="1"/>
    <col min="13061" max="13061" width="25.7109375" style="64" customWidth="1"/>
    <col min="13062" max="13062" width="4.7109375" style="64" customWidth="1"/>
    <col min="13063" max="13064" width="11.5703125" style="64"/>
    <col min="13065" max="13065" width="5.42578125" style="64" bestFit="1" customWidth="1"/>
    <col min="13066" max="13066" width="2.7109375" style="64" customWidth="1"/>
    <col min="13067" max="13067" width="6.140625" style="64" bestFit="1" customWidth="1"/>
    <col min="13068" max="13068" width="2.7109375" style="64" customWidth="1"/>
    <col min="13069" max="13069" width="7.140625" style="64" bestFit="1" customWidth="1"/>
    <col min="13070" max="13070" width="2.7109375" style="64" customWidth="1"/>
    <col min="13071" max="13071" width="7.140625" style="64" bestFit="1" customWidth="1"/>
    <col min="13072" max="13072" width="2.7109375" style="64" customWidth="1"/>
    <col min="13073" max="13073" width="7.140625" style="64" bestFit="1" customWidth="1"/>
    <col min="13074" max="13074" width="2.7109375" style="64" customWidth="1"/>
    <col min="13075" max="13075" width="7.140625" style="64" bestFit="1" customWidth="1"/>
    <col min="13076" max="13312" width="11.5703125" style="64"/>
    <col min="13313" max="13313" width="4.5703125" style="64" customWidth="1"/>
    <col min="13314" max="13314" width="4.7109375" style="64" customWidth="1"/>
    <col min="13315" max="13315" width="28.7109375" style="64" customWidth="1"/>
    <col min="13316" max="13316" width="8.5703125" style="64" customWidth="1"/>
    <col min="13317" max="13317" width="25.7109375" style="64" customWidth="1"/>
    <col min="13318" max="13318" width="4.7109375" style="64" customWidth="1"/>
    <col min="13319" max="13320" width="11.5703125" style="64"/>
    <col min="13321" max="13321" width="5.42578125" style="64" bestFit="1" customWidth="1"/>
    <col min="13322" max="13322" width="2.7109375" style="64" customWidth="1"/>
    <col min="13323" max="13323" width="6.140625" style="64" bestFit="1" customWidth="1"/>
    <col min="13324" max="13324" width="2.7109375" style="64" customWidth="1"/>
    <col min="13325" max="13325" width="7.140625" style="64" bestFit="1" customWidth="1"/>
    <col min="13326" max="13326" width="2.7109375" style="64" customWidth="1"/>
    <col min="13327" max="13327" width="7.140625" style="64" bestFit="1" customWidth="1"/>
    <col min="13328" max="13328" width="2.7109375" style="64" customWidth="1"/>
    <col min="13329" max="13329" width="7.140625" style="64" bestFit="1" customWidth="1"/>
    <col min="13330" max="13330" width="2.7109375" style="64" customWidth="1"/>
    <col min="13331" max="13331" width="7.140625" style="64" bestFit="1" customWidth="1"/>
    <col min="13332" max="13568" width="11.5703125" style="64"/>
    <col min="13569" max="13569" width="4.5703125" style="64" customWidth="1"/>
    <col min="13570" max="13570" width="4.7109375" style="64" customWidth="1"/>
    <col min="13571" max="13571" width="28.7109375" style="64" customWidth="1"/>
    <col min="13572" max="13572" width="8.5703125" style="64" customWidth="1"/>
    <col min="13573" max="13573" width="25.7109375" style="64" customWidth="1"/>
    <col min="13574" max="13574" width="4.7109375" style="64" customWidth="1"/>
    <col min="13575" max="13576" width="11.5703125" style="64"/>
    <col min="13577" max="13577" width="5.42578125" style="64" bestFit="1" customWidth="1"/>
    <col min="13578" max="13578" width="2.7109375" style="64" customWidth="1"/>
    <col min="13579" max="13579" width="6.140625" style="64" bestFit="1" customWidth="1"/>
    <col min="13580" max="13580" width="2.7109375" style="64" customWidth="1"/>
    <col min="13581" max="13581" width="7.140625" style="64" bestFit="1" customWidth="1"/>
    <col min="13582" max="13582" width="2.7109375" style="64" customWidth="1"/>
    <col min="13583" max="13583" width="7.140625" style="64" bestFit="1" customWidth="1"/>
    <col min="13584" max="13584" width="2.7109375" style="64" customWidth="1"/>
    <col min="13585" max="13585" width="7.140625" style="64" bestFit="1" customWidth="1"/>
    <col min="13586" max="13586" width="2.7109375" style="64" customWidth="1"/>
    <col min="13587" max="13587" width="7.140625" style="64" bestFit="1" customWidth="1"/>
    <col min="13588" max="13824" width="11.5703125" style="64"/>
    <col min="13825" max="13825" width="4.5703125" style="64" customWidth="1"/>
    <col min="13826" max="13826" width="4.7109375" style="64" customWidth="1"/>
    <col min="13827" max="13827" width="28.7109375" style="64" customWidth="1"/>
    <col min="13828" max="13828" width="8.5703125" style="64" customWidth="1"/>
    <col min="13829" max="13829" width="25.7109375" style="64" customWidth="1"/>
    <col min="13830" max="13830" width="4.7109375" style="64" customWidth="1"/>
    <col min="13831" max="13832" width="11.5703125" style="64"/>
    <col min="13833" max="13833" width="5.42578125" style="64" bestFit="1" customWidth="1"/>
    <col min="13834" max="13834" width="2.7109375" style="64" customWidth="1"/>
    <col min="13835" max="13835" width="6.140625" style="64" bestFit="1" customWidth="1"/>
    <col min="13836" max="13836" width="2.7109375" style="64" customWidth="1"/>
    <col min="13837" max="13837" width="7.140625" style="64" bestFit="1" customWidth="1"/>
    <col min="13838" max="13838" width="2.7109375" style="64" customWidth="1"/>
    <col min="13839" max="13839" width="7.140625" style="64" bestFit="1" customWidth="1"/>
    <col min="13840" max="13840" width="2.7109375" style="64" customWidth="1"/>
    <col min="13841" max="13841" width="7.140625" style="64" bestFit="1" customWidth="1"/>
    <col min="13842" max="13842" width="2.7109375" style="64" customWidth="1"/>
    <col min="13843" max="13843" width="7.140625" style="64" bestFit="1" customWidth="1"/>
    <col min="13844" max="14080" width="11.5703125" style="64"/>
    <col min="14081" max="14081" width="4.5703125" style="64" customWidth="1"/>
    <col min="14082" max="14082" width="4.7109375" style="64" customWidth="1"/>
    <col min="14083" max="14083" width="28.7109375" style="64" customWidth="1"/>
    <col min="14084" max="14084" width="8.5703125" style="64" customWidth="1"/>
    <col min="14085" max="14085" width="25.7109375" style="64" customWidth="1"/>
    <col min="14086" max="14086" width="4.7109375" style="64" customWidth="1"/>
    <col min="14087" max="14088" width="11.5703125" style="64"/>
    <col min="14089" max="14089" width="5.42578125" style="64" bestFit="1" customWidth="1"/>
    <col min="14090" max="14090" width="2.7109375" style="64" customWidth="1"/>
    <col min="14091" max="14091" width="6.140625" style="64" bestFit="1" customWidth="1"/>
    <col min="14092" max="14092" width="2.7109375" style="64" customWidth="1"/>
    <col min="14093" max="14093" width="7.140625" style="64" bestFit="1" customWidth="1"/>
    <col min="14094" max="14094" width="2.7109375" style="64" customWidth="1"/>
    <col min="14095" max="14095" width="7.140625" style="64" bestFit="1" customWidth="1"/>
    <col min="14096" max="14096" width="2.7109375" style="64" customWidth="1"/>
    <col min="14097" max="14097" width="7.140625" style="64" bestFit="1" customWidth="1"/>
    <col min="14098" max="14098" width="2.7109375" style="64" customWidth="1"/>
    <col min="14099" max="14099" width="7.140625" style="64" bestFit="1" customWidth="1"/>
    <col min="14100" max="14336" width="11.5703125" style="64"/>
    <col min="14337" max="14337" width="4.5703125" style="64" customWidth="1"/>
    <col min="14338" max="14338" width="4.7109375" style="64" customWidth="1"/>
    <col min="14339" max="14339" width="28.7109375" style="64" customWidth="1"/>
    <col min="14340" max="14340" width="8.5703125" style="64" customWidth="1"/>
    <col min="14341" max="14341" width="25.7109375" style="64" customWidth="1"/>
    <col min="14342" max="14342" width="4.7109375" style="64" customWidth="1"/>
    <col min="14343" max="14344" width="11.5703125" style="64"/>
    <col min="14345" max="14345" width="5.42578125" style="64" bestFit="1" customWidth="1"/>
    <col min="14346" max="14346" width="2.7109375" style="64" customWidth="1"/>
    <col min="14347" max="14347" width="6.140625" style="64" bestFit="1" customWidth="1"/>
    <col min="14348" max="14348" width="2.7109375" style="64" customWidth="1"/>
    <col min="14349" max="14349" width="7.140625" style="64" bestFit="1" customWidth="1"/>
    <col min="14350" max="14350" width="2.7109375" style="64" customWidth="1"/>
    <col min="14351" max="14351" width="7.140625" style="64" bestFit="1" customWidth="1"/>
    <col min="14352" max="14352" width="2.7109375" style="64" customWidth="1"/>
    <col min="14353" max="14353" width="7.140625" style="64" bestFit="1" customWidth="1"/>
    <col min="14354" max="14354" width="2.7109375" style="64" customWidth="1"/>
    <col min="14355" max="14355" width="7.140625" style="64" bestFit="1" customWidth="1"/>
    <col min="14356" max="14592" width="11.5703125" style="64"/>
    <col min="14593" max="14593" width="4.5703125" style="64" customWidth="1"/>
    <col min="14594" max="14594" width="4.7109375" style="64" customWidth="1"/>
    <col min="14595" max="14595" width="28.7109375" style="64" customWidth="1"/>
    <col min="14596" max="14596" width="8.5703125" style="64" customWidth="1"/>
    <col min="14597" max="14597" width="25.7109375" style="64" customWidth="1"/>
    <col min="14598" max="14598" width="4.7109375" style="64" customWidth="1"/>
    <col min="14599" max="14600" width="11.5703125" style="64"/>
    <col min="14601" max="14601" width="5.42578125" style="64" bestFit="1" customWidth="1"/>
    <col min="14602" max="14602" width="2.7109375" style="64" customWidth="1"/>
    <col min="14603" max="14603" width="6.140625" style="64" bestFit="1" customWidth="1"/>
    <col min="14604" max="14604" width="2.7109375" style="64" customWidth="1"/>
    <col min="14605" max="14605" width="7.140625" style="64" bestFit="1" customWidth="1"/>
    <col min="14606" max="14606" width="2.7109375" style="64" customWidth="1"/>
    <col min="14607" max="14607" width="7.140625" style="64" bestFit="1" customWidth="1"/>
    <col min="14608" max="14608" width="2.7109375" style="64" customWidth="1"/>
    <col min="14609" max="14609" width="7.140625" style="64" bestFit="1" customWidth="1"/>
    <col min="14610" max="14610" width="2.7109375" style="64" customWidth="1"/>
    <col min="14611" max="14611" width="7.140625" style="64" bestFit="1" customWidth="1"/>
    <col min="14612" max="14848" width="11.5703125" style="64"/>
    <col min="14849" max="14849" width="4.5703125" style="64" customWidth="1"/>
    <col min="14850" max="14850" width="4.7109375" style="64" customWidth="1"/>
    <col min="14851" max="14851" width="28.7109375" style="64" customWidth="1"/>
    <col min="14852" max="14852" width="8.5703125" style="64" customWidth="1"/>
    <col min="14853" max="14853" width="25.7109375" style="64" customWidth="1"/>
    <col min="14854" max="14854" width="4.7109375" style="64" customWidth="1"/>
    <col min="14855" max="14856" width="11.5703125" style="64"/>
    <col min="14857" max="14857" width="5.42578125" style="64" bestFit="1" customWidth="1"/>
    <col min="14858" max="14858" width="2.7109375" style="64" customWidth="1"/>
    <col min="14859" max="14859" width="6.140625" style="64" bestFit="1" customWidth="1"/>
    <col min="14860" max="14860" width="2.7109375" style="64" customWidth="1"/>
    <col min="14861" max="14861" width="7.140625" style="64" bestFit="1" customWidth="1"/>
    <col min="14862" max="14862" width="2.7109375" style="64" customWidth="1"/>
    <col min="14863" max="14863" width="7.140625" style="64" bestFit="1" customWidth="1"/>
    <col min="14864" max="14864" width="2.7109375" style="64" customWidth="1"/>
    <col min="14865" max="14865" width="7.140625" style="64" bestFit="1" customWidth="1"/>
    <col min="14866" max="14866" width="2.7109375" style="64" customWidth="1"/>
    <col min="14867" max="14867" width="7.140625" style="64" bestFit="1" customWidth="1"/>
    <col min="14868" max="15104" width="11.5703125" style="64"/>
    <col min="15105" max="15105" width="4.5703125" style="64" customWidth="1"/>
    <col min="15106" max="15106" width="4.7109375" style="64" customWidth="1"/>
    <col min="15107" max="15107" width="28.7109375" style="64" customWidth="1"/>
    <col min="15108" max="15108" width="8.5703125" style="64" customWidth="1"/>
    <col min="15109" max="15109" width="25.7109375" style="64" customWidth="1"/>
    <col min="15110" max="15110" width="4.7109375" style="64" customWidth="1"/>
    <col min="15111" max="15112" width="11.5703125" style="64"/>
    <col min="15113" max="15113" width="5.42578125" style="64" bestFit="1" customWidth="1"/>
    <col min="15114" max="15114" width="2.7109375" style="64" customWidth="1"/>
    <col min="15115" max="15115" width="6.140625" style="64" bestFit="1" customWidth="1"/>
    <col min="15116" max="15116" width="2.7109375" style="64" customWidth="1"/>
    <col min="15117" max="15117" width="7.140625" style="64" bestFit="1" customWidth="1"/>
    <col min="15118" max="15118" width="2.7109375" style="64" customWidth="1"/>
    <col min="15119" max="15119" width="7.140625" style="64" bestFit="1" customWidth="1"/>
    <col min="15120" max="15120" width="2.7109375" style="64" customWidth="1"/>
    <col min="15121" max="15121" width="7.140625" style="64" bestFit="1" customWidth="1"/>
    <col min="15122" max="15122" width="2.7109375" style="64" customWidth="1"/>
    <col min="15123" max="15123" width="7.140625" style="64" bestFit="1" customWidth="1"/>
    <col min="15124" max="15360" width="11.5703125" style="64"/>
    <col min="15361" max="15361" width="4.5703125" style="64" customWidth="1"/>
    <col min="15362" max="15362" width="4.7109375" style="64" customWidth="1"/>
    <col min="15363" max="15363" width="28.7109375" style="64" customWidth="1"/>
    <col min="15364" max="15364" width="8.5703125" style="64" customWidth="1"/>
    <col min="15365" max="15365" width="25.7109375" style="64" customWidth="1"/>
    <col min="15366" max="15366" width="4.7109375" style="64" customWidth="1"/>
    <col min="15367" max="15368" width="11.5703125" style="64"/>
    <col min="15369" max="15369" width="5.42578125" style="64" bestFit="1" customWidth="1"/>
    <col min="15370" max="15370" width="2.7109375" style="64" customWidth="1"/>
    <col min="15371" max="15371" width="6.140625" style="64" bestFit="1" customWidth="1"/>
    <col min="15372" max="15372" width="2.7109375" style="64" customWidth="1"/>
    <col min="15373" max="15373" width="7.140625" style="64" bestFit="1" customWidth="1"/>
    <col min="15374" max="15374" width="2.7109375" style="64" customWidth="1"/>
    <col min="15375" max="15375" width="7.140625" style="64" bestFit="1" customWidth="1"/>
    <col min="15376" max="15376" width="2.7109375" style="64" customWidth="1"/>
    <col min="15377" max="15377" width="7.140625" style="64" bestFit="1" customWidth="1"/>
    <col min="15378" max="15378" width="2.7109375" style="64" customWidth="1"/>
    <col min="15379" max="15379" width="7.140625" style="64" bestFit="1" customWidth="1"/>
    <col min="15380" max="15616" width="11.5703125" style="64"/>
    <col min="15617" max="15617" width="4.5703125" style="64" customWidth="1"/>
    <col min="15618" max="15618" width="4.7109375" style="64" customWidth="1"/>
    <col min="15619" max="15619" width="28.7109375" style="64" customWidth="1"/>
    <col min="15620" max="15620" width="8.5703125" style="64" customWidth="1"/>
    <col min="15621" max="15621" width="25.7109375" style="64" customWidth="1"/>
    <col min="15622" max="15622" width="4.7109375" style="64" customWidth="1"/>
    <col min="15623" max="15624" width="11.5703125" style="64"/>
    <col min="15625" max="15625" width="5.42578125" style="64" bestFit="1" customWidth="1"/>
    <col min="15626" max="15626" width="2.7109375" style="64" customWidth="1"/>
    <col min="15627" max="15627" width="6.140625" style="64" bestFit="1" customWidth="1"/>
    <col min="15628" max="15628" width="2.7109375" style="64" customWidth="1"/>
    <col min="15629" max="15629" width="7.140625" style="64" bestFit="1" customWidth="1"/>
    <col min="15630" max="15630" width="2.7109375" style="64" customWidth="1"/>
    <col min="15631" max="15631" width="7.140625" style="64" bestFit="1" customWidth="1"/>
    <col min="15632" max="15632" width="2.7109375" style="64" customWidth="1"/>
    <col min="15633" max="15633" width="7.140625" style="64" bestFit="1" customWidth="1"/>
    <col min="15634" max="15634" width="2.7109375" style="64" customWidth="1"/>
    <col min="15635" max="15635" width="7.140625" style="64" bestFit="1" customWidth="1"/>
    <col min="15636" max="15872" width="11.5703125" style="64"/>
    <col min="15873" max="15873" width="4.5703125" style="64" customWidth="1"/>
    <col min="15874" max="15874" width="4.7109375" style="64" customWidth="1"/>
    <col min="15875" max="15875" width="28.7109375" style="64" customWidth="1"/>
    <col min="15876" max="15876" width="8.5703125" style="64" customWidth="1"/>
    <col min="15877" max="15877" width="25.7109375" style="64" customWidth="1"/>
    <col min="15878" max="15878" width="4.7109375" style="64" customWidth="1"/>
    <col min="15879" max="15880" width="11.5703125" style="64"/>
    <col min="15881" max="15881" width="5.42578125" style="64" bestFit="1" customWidth="1"/>
    <col min="15882" max="15882" width="2.7109375" style="64" customWidth="1"/>
    <col min="15883" max="15883" width="6.140625" style="64" bestFit="1" customWidth="1"/>
    <col min="15884" max="15884" width="2.7109375" style="64" customWidth="1"/>
    <col min="15885" max="15885" width="7.140625" style="64" bestFit="1" customWidth="1"/>
    <col min="15886" max="15886" width="2.7109375" style="64" customWidth="1"/>
    <col min="15887" max="15887" width="7.140625" style="64" bestFit="1" customWidth="1"/>
    <col min="15888" max="15888" width="2.7109375" style="64" customWidth="1"/>
    <col min="15889" max="15889" width="7.140625" style="64" bestFit="1" customWidth="1"/>
    <col min="15890" max="15890" width="2.7109375" style="64" customWidth="1"/>
    <col min="15891" max="15891" width="7.140625" style="64" bestFit="1" customWidth="1"/>
    <col min="15892" max="16128" width="11.5703125" style="64"/>
    <col min="16129" max="16129" width="4.5703125" style="64" customWidth="1"/>
    <col min="16130" max="16130" width="4.7109375" style="64" customWidth="1"/>
    <col min="16131" max="16131" width="28.7109375" style="64" customWidth="1"/>
    <col min="16132" max="16132" width="8.5703125" style="64" customWidth="1"/>
    <col min="16133" max="16133" width="25.7109375" style="64" customWidth="1"/>
    <col min="16134" max="16134" width="4.7109375" style="64" customWidth="1"/>
    <col min="16135" max="16136" width="11.5703125" style="64"/>
    <col min="16137" max="16137" width="5.42578125" style="64" bestFit="1" customWidth="1"/>
    <col min="16138" max="16138" width="2.7109375" style="64" customWidth="1"/>
    <col min="16139" max="16139" width="6.140625" style="64" bestFit="1" customWidth="1"/>
    <col min="16140" max="16140" width="2.7109375" style="64" customWidth="1"/>
    <col min="16141" max="16141" width="7.140625" style="64" bestFit="1" customWidth="1"/>
    <col min="16142" max="16142" width="2.7109375" style="64" customWidth="1"/>
    <col min="16143" max="16143" width="7.140625" style="64" bestFit="1" customWidth="1"/>
    <col min="16144" max="16144" width="2.7109375" style="64" customWidth="1"/>
    <col min="16145" max="16145" width="7.140625" style="64" bestFit="1" customWidth="1"/>
    <col min="16146" max="16146" width="2.7109375" style="64" customWidth="1"/>
    <col min="16147" max="16147" width="7.140625" style="64" bestFit="1" customWidth="1"/>
    <col min="16148" max="16384" width="11.5703125" style="64"/>
  </cols>
  <sheetData>
    <row r="2" spans="2:6" s="55" customFormat="1">
      <c r="B2" s="4" t="s">
        <v>70</v>
      </c>
      <c r="C2" s="114"/>
      <c r="D2" s="53"/>
      <c r="E2" s="114"/>
      <c r="F2" s="54"/>
    </row>
    <row r="3" spans="2:6" s="55" customFormat="1">
      <c r="B3" s="4" t="s">
        <v>122</v>
      </c>
      <c r="C3" s="114"/>
      <c r="D3" s="53"/>
      <c r="E3" s="114"/>
      <c r="F3" s="54"/>
    </row>
    <row r="4" spans="2:6" s="55" customFormat="1">
      <c r="B4" s="56" t="s">
        <v>221</v>
      </c>
      <c r="C4" s="57"/>
      <c r="D4" s="114"/>
      <c r="E4" s="114"/>
      <c r="F4" s="58" t="s">
        <v>222</v>
      </c>
    </row>
    <row r="5" spans="2:6" s="55" customFormat="1" ht="8.25" customHeight="1">
      <c r="B5" s="4"/>
      <c r="C5" s="114"/>
      <c r="D5" s="114"/>
      <c r="E5" s="114"/>
      <c r="F5" s="58"/>
    </row>
    <row r="6" spans="2:6" s="55" customFormat="1">
      <c r="B6" s="59" t="s">
        <v>48</v>
      </c>
      <c r="C6" s="60" t="s">
        <v>142</v>
      </c>
      <c r="D6" s="60" t="s">
        <v>0</v>
      </c>
      <c r="E6" s="60" t="s">
        <v>142</v>
      </c>
      <c r="F6" s="61" t="s">
        <v>48</v>
      </c>
    </row>
    <row r="7" spans="2:6" ht="19.5" customHeight="1">
      <c r="B7" s="175"/>
      <c r="C7" s="176" t="s">
        <v>223</v>
      </c>
      <c r="D7" s="62" t="s">
        <v>49</v>
      </c>
      <c r="E7" s="32" t="s">
        <v>29</v>
      </c>
      <c r="F7" s="177" t="s">
        <v>45</v>
      </c>
    </row>
    <row r="8" spans="2:6" ht="8.1" customHeight="1">
      <c r="B8" s="65"/>
      <c r="D8" s="67"/>
    </row>
    <row r="9" spans="2:6" ht="19.5" customHeight="1">
      <c r="B9" s="31" t="s">
        <v>46</v>
      </c>
      <c r="C9" s="32" t="s">
        <v>139</v>
      </c>
      <c r="D9" s="62" t="s">
        <v>49</v>
      </c>
      <c r="E9" s="32" t="s">
        <v>128</v>
      </c>
      <c r="F9" s="31" t="s">
        <v>46</v>
      </c>
    </row>
    <row r="10" spans="2:6" ht="8.1" customHeight="1">
      <c r="B10" s="65"/>
      <c r="D10" s="67"/>
    </row>
    <row r="11" spans="2:6" ht="20.25" customHeight="1">
      <c r="B11" s="37" t="s">
        <v>44</v>
      </c>
      <c r="C11" s="32" t="s">
        <v>27</v>
      </c>
      <c r="D11" s="62" t="s">
        <v>49</v>
      </c>
      <c r="E11" s="32" t="s">
        <v>123</v>
      </c>
      <c r="F11" s="37" t="s">
        <v>44</v>
      </c>
    </row>
    <row r="12" spans="2:6" ht="8.1" customHeight="1">
      <c r="B12" s="65"/>
      <c r="D12" s="67"/>
    </row>
    <row r="13" spans="2:6" ht="8.1" customHeight="1">
      <c r="B13" s="65"/>
      <c r="D13" s="67"/>
    </row>
    <row r="14" spans="2:6" ht="18" customHeight="1">
      <c r="B14" s="63" t="s">
        <v>43</v>
      </c>
      <c r="C14" s="32" t="s">
        <v>124</v>
      </c>
      <c r="D14" s="62" t="s">
        <v>49</v>
      </c>
      <c r="E14" s="32" t="s">
        <v>158</v>
      </c>
      <c r="F14" s="63" t="s">
        <v>43</v>
      </c>
    </row>
    <row r="15" spans="2:6" ht="11.25" customHeight="1">
      <c r="B15" s="65"/>
      <c r="D15" s="67"/>
    </row>
    <row r="16" spans="2:6" ht="18" customHeight="1">
      <c r="B16" s="177" t="s">
        <v>45</v>
      </c>
      <c r="C16" s="32" t="s">
        <v>126</v>
      </c>
      <c r="D16" s="62" t="s">
        <v>49</v>
      </c>
      <c r="E16" s="32" t="s">
        <v>127</v>
      </c>
      <c r="F16" s="63" t="s">
        <v>43</v>
      </c>
    </row>
    <row r="17" spans="2:6">
      <c r="B17" s="65"/>
      <c r="D17" s="67"/>
    </row>
    <row r="18" spans="2:6" ht="19.5" customHeight="1">
      <c r="B18" s="37" t="s">
        <v>44</v>
      </c>
      <c r="C18" s="32" t="s">
        <v>21</v>
      </c>
      <c r="D18" s="62" t="s">
        <v>49</v>
      </c>
      <c r="E18" s="32" t="s">
        <v>125</v>
      </c>
      <c r="F18" s="31" t="s">
        <v>46</v>
      </c>
    </row>
    <row r="19" spans="2:6">
      <c r="B19" s="65"/>
      <c r="D19" s="67"/>
    </row>
    <row r="20" spans="2:6">
      <c r="B20" s="70"/>
      <c r="C20" s="69"/>
      <c r="D20" s="69"/>
      <c r="E20" s="69"/>
      <c r="F20" s="68"/>
    </row>
    <row r="21" spans="2:6">
      <c r="B21" s="70"/>
      <c r="C21" s="69"/>
      <c r="D21" s="69"/>
      <c r="E21" s="69"/>
      <c r="F21" s="68"/>
    </row>
  </sheetData>
  <sheetProtection password="C0BD" sheet="1" objects="1" scenarios="1"/>
  <pageMargins left="0.70866141732283472" right="0.70866141732283472" top="0.74803149606299213" bottom="0.74803149606299213" header="0.31496062992125984" footer="0.31496062992125984"/>
  <pageSetup scale="13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O111"/>
  <sheetViews>
    <sheetView topLeftCell="A88" workbookViewId="0">
      <selection activeCell="F105" sqref="F105"/>
    </sheetView>
  </sheetViews>
  <sheetFormatPr baseColWidth="10" defaultColWidth="11.42578125" defaultRowHeight="15"/>
  <cols>
    <col min="1" max="1" width="11.5703125" style="71"/>
    <col min="2" max="2" width="8" style="71" customWidth="1"/>
    <col min="3" max="3" width="23.7109375" style="71" customWidth="1"/>
    <col min="4" max="4" width="14.85546875" style="71" customWidth="1"/>
    <col min="5" max="5" width="11.5703125" style="71"/>
    <col min="6" max="6" width="17" style="71" customWidth="1"/>
    <col min="7" max="7" width="20.140625" style="71" customWidth="1"/>
    <col min="8" max="8" width="5" style="71" customWidth="1"/>
    <col min="9" max="9" width="20.42578125" style="71" customWidth="1"/>
    <col min="10" max="10" width="11.5703125" style="73"/>
    <col min="11" max="11" width="5.5703125" style="73" customWidth="1"/>
    <col min="12" max="12" width="18.5703125" style="71" customWidth="1"/>
    <col min="13" max="13" width="5" style="71" customWidth="1"/>
    <col min="14" max="14" width="18.5703125" style="71" customWidth="1"/>
    <col min="15" max="15" width="11.5703125" style="73"/>
    <col min="16" max="258" width="11.5703125" style="71"/>
    <col min="259" max="259" width="8" style="71" customWidth="1"/>
    <col min="260" max="260" width="23.7109375" style="71" customWidth="1"/>
    <col min="261" max="261" width="11.5703125" style="71"/>
    <col min="262" max="262" width="17" style="71" customWidth="1"/>
    <col min="263" max="263" width="18.5703125" style="71" customWidth="1"/>
    <col min="264" max="264" width="5" style="71" customWidth="1"/>
    <col min="265" max="265" width="18.5703125" style="71" customWidth="1"/>
    <col min="266" max="266" width="11.5703125" style="71"/>
    <col min="267" max="267" width="5.5703125" style="71" customWidth="1"/>
    <col min="268" max="268" width="18.5703125" style="71" customWidth="1"/>
    <col min="269" max="269" width="5" style="71" customWidth="1"/>
    <col min="270" max="270" width="18.5703125" style="71" customWidth="1"/>
    <col min="271" max="514" width="11.5703125" style="71"/>
    <col min="515" max="515" width="8" style="71" customWidth="1"/>
    <col min="516" max="516" width="23.7109375" style="71" customWidth="1"/>
    <col min="517" max="517" width="11.5703125" style="71"/>
    <col min="518" max="518" width="17" style="71" customWidth="1"/>
    <col min="519" max="519" width="18.5703125" style="71" customWidth="1"/>
    <col min="520" max="520" width="5" style="71" customWidth="1"/>
    <col min="521" max="521" width="18.5703125" style="71" customWidth="1"/>
    <col min="522" max="522" width="11.5703125" style="71"/>
    <col min="523" max="523" width="5.5703125" style="71" customWidth="1"/>
    <col min="524" max="524" width="18.5703125" style="71" customWidth="1"/>
    <col min="525" max="525" width="5" style="71" customWidth="1"/>
    <col min="526" max="526" width="18.5703125" style="71" customWidth="1"/>
    <col min="527" max="770" width="11.5703125" style="71"/>
    <col min="771" max="771" width="8" style="71" customWidth="1"/>
    <col min="772" max="772" width="23.7109375" style="71" customWidth="1"/>
    <col min="773" max="773" width="11.5703125" style="71"/>
    <col min="774" max="774" width="17" style="71" customWidth="1"/>
    <col min="775" max="775" width="18.5703125" style="71" customWidth="1"/>
    <col min="776" max="776" width="5" style="71" customWidth="1"/>
    <col min="777" max="777" width="18.5703125" style="71" customWidth="1"/>
    <col min="778" max="778" width="11.5703125" style="71"/>
    <col min="779" max="779" width="5.5703125" style="71" customWidth="1"/>
    <col min="780" max="780" width="18.5703125" style="71" customWidth="1"/>
    <col min="781" max="781" width="5" style="71" customWidth="1"/>
    <col min="782" max="782" width="18.5703125" style="71" customWidth="1"/>
    <col min="783" max="1026" width="11.5703125" style="71"/>
    <col min="1027" max="1027" width="8" style="71" customWidth="1"/>
    <col min="1028" max="1028" width="23.7109375" style="71" customWidth="1"/>
    <col min="1029" max="1029" width="11.5703125" style="71"/>
    <col min="1030" max="1030" width="17" style="71" customWidth="1"/>
    <col min="1031" max="1031" width="18.5703125" style="71" customWidth="1"/>
    <col min="1032" max="1032" width="5" style="71" customWidth="1"/>
    <col min="1033" max="1033" width="18.5703125" style="71" customWidth="1"/>
    <col min="1034" max="1034" width="11.5703125" style="71"/>
    <col min="1035" max="1035" width="5.5703125" style="71" customWidth="1"/>
    <col min="1036" max="1036" width="18.5703125" style="71" customWidth="1"/>
    <col min="1037" max="1037" width="5" style="71" customWidth="1"/>
    <col min="1038" max="1038" width="18.5703125" style="71" customWidth="1"/>
    <col min="1039" max="1282" width="11.5703125" style="71"/>
    <col min="1283" max="1283" width="8" style="71" customWidth="1"/>
    <col min="1284" max="1284" width="23.7109375" style="71" customWidth="1"/>
    <col min="1285" max="1285" width="11.5703125" style="71"/>
    <col min="1286" max="1286" width="17" style="71" customWidth="1"/>
    <col min="1287" max="1287" width="18.5703125" style="71" customWidth="1"/>
    <col min="1288" max="1288" width="5" style="71" customWidth="1"/>
    <col min="1289" max="1289" width="18.5703125" style="71" customWidth="1"/>
    <col min="1290" max="1290" width="11.5703125" style="71"/>
    <col min="1291" max="1291" width="5.5703125" style="71" customWidth="1"/>
    <col min="1292" max="1292" width="18.5703125" style="71" customWidth="1"/>
    <col min="1293" max="1293" width="5" style="71" customWidth="1"/>
    <col min="1294" max="1294" width="18.5703125" style="71" customWidth="1"/>
    <col min="1295" max="1538" width="11.5703125" style="71"/>
    <col min="1539" max="1539" width="8" style="71" customWidth="1"/>
    <col min="1540" max="1540" width="23.7109375" style="71" customWidth="1"/>
    <col min="1541" max="1541" width="11.5703125" style="71"/>
    <col min="1542" max="1542" width="17" style="71" customWidth="1"/>
    <col min="1543" max="1543" width="18.5703125" style="71" customWidth="1"/>
    <col min="1544" max="1544" width="5" style="71" customWidth="1"/>
    <col min="1545" max="1545" width="18.5703125" style="71" customWidth="1"/>
    <col min="1546" max="1546" width="11.5703125" style="71"/>
    <col min="1547" max="1547" width="5.5703125" style="71" customWidth="1"/>
    <col min="1548" max="1548" width="18.5703125" style="71" customWidth="1"/>
    <col min="1549" max="1549" width="5" style="71" customWidth="1"/>
    <col min="1550" max="1550" width="18.5703125" style="71" customWidth="1"/>
    <col min="1551" max="1794" width="11.5703125" style="71"/>
    <col min="1795" max="1795" width="8" style="71" customWidth="1"/>
    <col min="1796" max="1796" width="23.7109375" style="71" customWidth="1"/>
    <col min="1797" max="1797" width="11.5703125" style="71"/>
    <col min="1798" max="1798" width="17" style="71" customWidth="1"/>
    <col min="1799" max="1799" width="18.5703125" style="71" customWidth="1"/>
    <col min="1800" max="1800" width="5" style="71" customWidth="1"/>
    <col min="1801" max="1801" width="18.5703125" style="71" customWidth="1"/>
    <col min="1802" max="1802" width="11.5703125" style="71"/>
    <col min="1803" max="1803" width="5.5703125" style="71" customWidth="1"/>
    <col min="1804" max="1804" width="18.5703125" style="71" customWidth="1"/>
    <col min="1805" max="1805" width="5" style="71" customWidth="1"/>
    <col min="1806" max="1806" width="18.5703125" style="71" customWidth="1"/>
    <col min="1807" max="2050" width="11.5703125" style="71"/>
    <col min="2051" max="2051" width="8" style="71" customWidth="1"/>
    <col min="2052" max="2052" width="23.7109375" style="71" customWidth="1"/>
    <col min="2053" max="2053" width="11.5703125" style="71"/>
    <col min="2054" max="2054" width="17" style="71" customWidth="1"/>
    <col min="2055" max="2055" width="18.5703125" style="71" customWidth="1"/>
    <col min="2056" max="2056" width="5" style="71" customWidth="1"/>
    <col min="2057" max="2057" width="18.5703125" style="71" customWidth="1"/>
    <col min="2058" max="2058" width="11.5703125" style="71"/>
    <col min="2059" max="2059" width="5.5703125" style="71" customWidth="1"/>
    <col min="2060" max="2060" width="18.5703125" style="71" customWidth="1"/>
    <col min="2061" max="2061" width="5" style="71" customWidth="1"/>
    <col min="2062" max="2062" width="18.5703125" style="71" customWidth="1"/>
    <col min="2063" max="2306" width="11.5703125" style="71"/>
    <col min="2307" max="2307" width="8" style="71" customWidth="1"/>
    <col min="2308" max="2308" width="23.7109375" style="71" customWidth="1"/>
    <col min="2309" max="2309" width="11.5703125" style="71"/>
    <col min="2310" max="2310" width="17" style="71" customWidth="1"/>
    <col min="2311" max="2311" width="18.5703125" style="71" customWidth="1"/>
    <col min="2312" max="2312" width="5" style="71" customWidth="1"/>
    <col min="2313" max="2313" width="18.5703125" style="71" customWidth="1"/>
    <col min="2314" max="2314" width="11.5703125" style="71"/>
    <col min="2315" max="2315" width="5.5703125" style="71" customWidth="1"/>
    <col min="2316" max="2316" width="18.5703125" style="71" customWidth="1"/>
    <col min="2317" max="2317" width="5" style="71" customWidth="1"/>
    <col min="2318" max="2318" width="18.5703125" style="71" customWidth="1"/>
    <col min="2319" max="2562" width="11.5703125" style="71"/>
    <col min="2563" max="2563" width="8" style="71" customWidth="1"/>
    <col min="2564" max="2564" width="23.7109375" style="71" customWidth="1"/>
    <col min="2565" max="2565" width="11.5703125" style="71"/>
    <col min="2566" max="2566" width="17" style="71" customWidth="1"/>
    <col min="2567" max="2567" width="18.5703125" style="71" customWidth="1"/>
    <col min="2568" max="2568" width="5" style="71" customWidth="1"/>
    <col min="2569" max="2569" width="18.5703125" style="71" customWidth="1"/>
    <col min="2570" max="2570" width="11.5703125" style="71"/>
    <col min="2571" max="2571" width="5.5703125" style="71" customWidth="1"/>
    <col min="2572" max="2572" width="18.5703125" style="71" customWidth="1"/>
    <col min="2573" max="2573" width="5" style="71" customWidth="1"/>
    <col min="2574" max="2574" width="18.5703125" style="71" customWidth="1"/>
    <col min="2575" max="2818" width="11.5703125" style="71"/>
    <col min="2819" max="2819" width="8" style="71" customWidth="1"/>
    <col min="2820" max="2820" width="23.7109375" style="71" customWidth="1"/>
    <col min="2821" max="2821" width="11.5703125" style="71"/>
    <col min="2822" max="2822" width="17" style="71" customWidth="1"/>
    <col min="2823" max="2823" width="18.5703125" style="71" customWidth="1"/>
    <col min="2824" max="2824" width="5" style="71" customWidth="1"/>
    <col min="2825" max="2825" width="18.5703125" style="71" customWidth="1"/>
    <col min="2826" max="2826" width="11.5703125" style="71"/>
    <col min="2827" max="2827" width="5.5703125" style="71" customWidth="1"/>
    <col min="2828" max="2828" width="18.5703125" style="71" customWidth="1"/>
    <col min="2829" max="2829" width="5" style="71" customWidth="1"/>
    <col min="2830" max="2830" width="18.5703125" style="71" customWidth="1"/>
    <col min="2831" max="3074" width="11.5703125" style="71"/>
    <col min="3075" max="3075" width="8" style="71" customWidth="1"/>
    <col min="3076" max="3076" width="23.7109375" style="71" customWidth="1"/>
    <col min="3077" max="3077" width="11.5703125" style="71"/>
    <col min="3078" max="3078" width="17" style="71" customWidth="1"/>
    <col min="3079" max="3079" width="18.5703125" style="71" customWidth="1"/>
    <col min="3080" max="3080" width="5" style="71" customWidth="1"/>
    <col min="3081" max="3081" width="18.5703125" style="71" customWidth="1"/>
    <col min="3082" max="3082" width="11.5703125" style="71"/>
    <col min="3083" max="3083" width="5.5703125" style="71" customWidth="1"/>
    <col min="3084" max="3084" width="18.5703125" style="71" customWidth="1"/>
    <col min="3085" max="3085" width="5" style="71" customWidth="1"/>
    <col min="3086" max="3086" width="18.5703125" style="71" customWidth="1"/>
    <col min="3087" max="3330" width="11.5703125" style="71"/>
    <col min="3331" max="3331" width="8" style="71" customWidth="1"/>
    <col min="3332" max="3332" width="23.7109375" style="71" customWidth="1"/>
    <col min="3333" max="3333" width="11.5703125" style="71"/>
    <col min="3334" max="3334" width="17" style="71" customWidth="1"/>
    <col min="3335" max="3335" width="18.5703125" style="71" customWidth="1"/>
    <col min="3336" max="3336" width="5" style="71" customWidth="1"/>
    <col min="3337" max="3337" width="18.5703125" style="71" customWidth="1"/>
    <col min="3338" max="3338" width="11.5703125" style="71"/>
    <col min="3339" max="3339" width="5.5703125" style="71" customWidth="1"/>
    <col min="3340" max="3340" width="18.5703125" style="71" customWidth="1"/>
    <col min="3341" max="3341" width="5" style="71" customWidth="1"/>
    <col min="3342" max="3342" width="18.5703125" style="71" customWidth="1"/>
    <col min="3343" max="3586" width="11.5703125" style="71"/>
    <col min="3587" max="3587" width="8" style="71" customWidth="1"/>
    <col min="3588" max="3588" width="23.7109375" style="71" customWidth="1"/>
    <col min="3589" max="3589" width="11.5703125" style="71"/>
    <col min="3590" max="3590" width="17" style="71" customWidth="1"/>
    <col min="3591" max="3591" width="18.5703125" style="71" customWidth="1"/>
    <col min="3592" max="3592" width="5" style="71" customWidth="1"/>
    <col min="3593" max="3593" width="18.5703125" style="71" customWidth="1"/>
    <col min="3594" max="3594" width="11.5703125" style="71"/>
    <col min="3595" max="3595" width="5.5703125" style="71" customWidth="1"/>
    <col min="3596" max="3596" width="18.5703125" style="71" customWidth="1"/>
    <col min="3597" max="3597" width="5" style="71" customWidth="1"/>
    <col min="3598" max="3598" width="18.5703125" style="71" customWidth="1"/>
    <col min="3599" max="3842" width="11.5703125" style="71"/>
    <col min="3843" max="3843" width="8" style="71" customWidth="1"/>
    <col min="3844" max="3844" width="23.7109375" style="71" customWidth="1"/>
    <col min="3845" max="3845" width="11.5703125" style="71"/>
    <col min="3846" max="3846" width="17" style="71" customWidth="1"/>
    <col min="3847" max="3847" width="18.5703125" style="71" customWidth="1"/>
    <col min="3848" max="3848" width="5" style="71" customWidth="1"/>
    <col min="3849" max="3849" width="18.5703125" style="71" customWidth="1"/>
    <col min="3850" max="3850" width="11.5703125" style="71"/>
    <col min="3851" max="3851" width="5.5703125" style="71" customWidth="1"/>
    <col min="3852" max="3852" width="18.5703125" style="71" customWidth="1"/>
    <col min="3853" max="3853" width="5" style="71" customWidth="1"/>
    <col min="3854" max="3854" width="18.5703125" style="71" customWidth="1"/>
    <col min="3855" max="4098" width="11.5703125" style="71"/>
    <col min="4099" max="4099" width="8" style="71" customWidth="1"/>
    <col min="4100" max="4100" width="23.7109375" style="71" customWidth="1"/>
    <col min="4101" max="4101" width="11.5703125" style="71"/>
    <col min="4102" max="4102" width="17" style="71" customWidth="1"/>
    <col min="4103" max="4103" width="18.5703125" style="71" customWidth="1"/>
    <col min="4104" max="4104" width="5" style="71" customWidth="1"/>
    <col min="4105" max="4105" width="18.5703125" style="71" customWidth="1"/>
    <col min="4106" max="4106" width="11.5703125" style="71"/>
    <col min="4107" max="4107" width="5.5703125" style="71" customWidth="1"/>
    <col min="4108" max="4108" width="18.5703125" style="71" customWidth="1"/>
    <col min="4109" max="4109" width="5" style="71" customWidth="1"/>
    <col min="4110" max="4110" width="18.5703125" style="71" customWidth="1"/>
    <col min="4111" max="4354" width="11.5703125" style="71"/>
    <col min="4355" max="4355" width="8" style="71" customWidth="1"/>
    <col min="4356" max="4356" width="23.7109375" style="71" customWidth="1"/>
    <col min="4357" max="4357" width="11.5703125" style="71"/>
    <col min="4358" max="4358" width="17" style="71" customWidth="1"/>
    <col min="4359" max="4359" width="18.5703125" style="71" customWidth="1"/>
    <col min="4360" max="4360" width="5" style="71" customWidth="1"/>
    <col min="4361" max="4361" width="18.5703125" style="71" customWidth="1"/>
    <col min="4362" max="4362" width="11.5703125" style="71"/>
    <col min="4363" max="4363" width="5.5703125" style="71" customWidth="1"/>
    <col min="4364" max="4364" width="18.5703125" style="71" customWidth="1"/>
    <col min="4365" max="4365" width="5" style="71" customWidth="1"/>
    <col min="4366" max="4366" width="18.5703125" style="71" customWidth="1"/>
    <col min="4367" max="4610" width="11.5703125" style="71"/>
    <col min="4611" max="4611" width="8" style="71" customWidth="1"/>
    <col min="4612" max="4612" width="23.7109375" style="71" customWidth="1"/>
    <col min="4613" max="4613" width="11.5703125" style="71"/>
    <col min="4614" max="4614" width="17" style="71" customWidth="1"/>
    <col min="4615" max="4615" width="18.5703125" style="71" customWidth="1"/>
    <col min="4616" max="4616" width="5" style="71" customWidth="1"/>
    <col min="4617" max="4617" width="18.5703125" style="71" customWidth="1"/>
    <col min="4618" max="4618" width="11.5703125" style="71"/>
    <col min="4619" max="4619" width="5.5703125" style="71" customWidth="1"/>
    <col min="4620" max="4620" width="18.5703125" style="71" customWidth="1"/>
    <col min="4621" max="4621" width="5" style="71" customWidth="1"/>
    <col min="4622" max="4622" width="18.5703125" style="71" customWidth="1"/>
    <col min="4623" max="4866" width="11.5703125" style="71"/>
    <col min="4867" max="4867" width="8" style="71" customWidth="1"/>
    <col min="4868" max="4868" width="23.7109375" style="71" customWidth="1"/>
    <col min="4869" max="4869" width="11.5703125" style="71"/>
    <col min="4870" max="4870" width="17" style="71" customWidth="1"/>
    <col min="4871" max="4871" width="18.5703125" style="71" customWidth="1"/>
    <col min="4872" max="4872" width="5" style="71" customWidth="1"/>
    <col min="4873" max="4873" width="18.5703125" style="71" customWidth="1"/>
    <col min="4874" max="4874" width="11.5703125" style="71"/>
    <col min="4875" max="4875" width="5.5703125" style="71" customWidth="1"/>
    <col min="4876" max="4876" width="18.5703125" style="71" customWidth="1"/>
    <col min="4877" max="4877" width="5" style="71" customWidth="1"/>
    <col min="4878" max="4878" width="18.5703125" style="71" customWidth="1"/>
    <col min="4879" max="5122" width="11.5703125" style="71"/>
    <col min="5123" max="5123" width="8" style="71" customWidth="1"/>
    <col min="5124" max="5124" width="23.7109375" style="71" customWidth="1"/>
    <col min="5125" max="5125" width="11.5703125" style="71"/>
    <col min="5126" max="5126" width="17" style="71" customWidth="1"/>
    <col min="5127" max="5127" width="18.5703125" style="71" customWidth="1"/>
    <col min="5128" max="5128" width="5" style="71" customWidth="1"/>
    <col min="5129" max="5129" width="18.5703125" style="71" customWidth="1"/>
    <col min="5130" max="5130" width="11.5703125" style="71"/>
    <col min="5131" max="5131" width="5.5703125" style="71" customWidth="1"/>
    <col min="5132" max="5132" width="18.5703125" style="71" customWidth="1"/>
    <col min="5133" max="5133" width="5" style="71" customWidth="1"/>
    <col min="5134" max="5134" width="18.5703125" style="71" customWidth="1"/>
    <col min="5135" max="5378" width="11.5703125" style="71"/>
    <col min="5379" max="5379" width="8" style="71" customWidth="1"/>
    <col min="5380" max="5380" width="23.7109375" style="71" customWidth="1"/>
    <col min="5381" max="5381" width="11.5703125" style="71"/>
    <col min="5382" max="5382" width="17" style="71" customWidth="1"/>
    <col min="5383" max="5383" width="18.5703125" style="71" customWidth="1"/>
    <col min="5384" max="5384" width="5" style="71" customWidth="1"/>
    <col min="5385" max="5385" width="18.5703125" style="71" customWidth="1"/>
    <col min="5386" max="5386" width="11.5703125" style="71"/>
    <col min="5387" max="5387" width="5.5703125" style="71" customWidth="1"/>
    <col min="5388" max="5388" width="18.5703125" style="71" customWidth="1"/>
    <col min="5389" max="5389" width="5" style="71" customWidth="1"/>
    <col min="5390" max="5390" width="18.5703125" style="71" customWidth="1"/>
    <col min="5391" max="5634" width="11.5703125" style="71"/>
    <col min="5635" max="5635" width="8" style="71" customWidth="1"/>
    <col min="5636" max="5636" width="23.7109375" style="71" customWidth="1"/>
    <col min="5637" max="5637" width="11.5703125" style="71"/>
    <col min="5638" max="5638" width="17" style="71" customWidth="1"/>
    <col min="5639" max="5639" width="18.5703125" style="71" customWidth="1"/>
    <col min="5640" max="5640" width="5" style="71" customWidth="1"/>
    <col min="5641" max="5641" width="18.5703125" style="71" customWidth="1"/>
    <col min="5642" max="5642" width="11.5703125" style="71"/>
    <col min="5643" max="5643" width="5.5703125" style="71" customWidth="1"/>
    <col min="5644" max="5644" width="18.5703125" style="71" customWidth="1"/>
    <col min="5645" max="5645" width="5" style="71" customWidth="1"/>
    <col min="5646" max="5646" width="18.5703125" style="71" customWidth="1"/>
    <col min="5647" max="5890" width="11.5703125" style="71"/>
    <col min="5891" max="5891" width="8" style="71" customWidth="1"/>
    <col min="5892" max="5892" width="23.7109375" style="71" customWidth="1"/>
    <col min="5893" max="5893" width="11.5703125" style="71"/>
    <col min="5894" max="5894" width="17" style="71" customWidth="1"/>
    <col min="5895" max="5895" width="18.5703125" style="71" customWidth="1"/>
    <col min="5896" max="5896" width="5" style="71" customWidth="1"/>
    <col min="5897" max="5897" width="18.5703125" style="71" customWidth="1"/>
    <col min="5898" max="5898" width="11.5703125" style="71"/>
    <col min="5899" max="5899" width="5.5703125" style="71" customWidth="1"/>
    <col min="5900" max="5900" width="18.5703125" style="71" customWidth="1"/>
    <col min="5901" max="5901" width="5" style="71" customWidth="1"/>
    <col min="5902" max="5902" width="18.5703125" style="71" customWidth="1"/>
    <col min="5903" max="6146" width="11.5703125" style="71"/>
    <col min="6147" max="6147" width="8" style="71" customWidth="1"/>
    <col min="6148" max="6148" width="23.7109375" style="71" customWidth="1"/>
    <col min="6149" max="6149" width="11.5703125" style="71"/>
    <col min="6150" max="6150" width="17" style="71" customWidth="1"/>
    <col min="6151" max="6151" width="18.5703125" style="71" customWidth="1"/>
    <col min="6152" max="6152" width="5" style="71" customWidth="1"/>
    <col min="6153" max="6153" width="18.5703125" style="71" customWidth="1"/>
    <col min="6154" max="6154" width="11.5703125" style="71"/>
    <col min="6155" max="6155" width="5.5703125" style="71" customWidth="1"/>
    <col min="6156" max="6156" width="18.5703125" style="71" customWidth="1"/>
    <col min="6157" max="6157" width="5" style="71" customWidth="1"/>
    <col min="6158" max="6158" width="18.5703125" style="71" customWidth="1"/>
    <col min="6159" max="6402" width="11.5703125" style="71"/>
    <col min="6403" max="6403" width="8" style="71" customWidth="1"/>
    <col min="6404" max="6404" width="23.7109375" style="71" customWidth="1"/>
    <col min="6405" max="6405" width="11.5703125" style="71"/>
    <col min="6406" max="6406" width="17" style="71" customWidth="1"/>
    <col min="6407" max="6407" width="18.5703125" style="71" customWidth="1"/>
    <col min="6408" max="6408" width="5" style="71" customWidth="1"/>
    <col min="6409" max="6409" width="18.5703125" style="71" customWidth="1"/>
    <col min="6410" max="6410" width="11.5703125" style="71"/>
    <col min="6411" max="6411" width="5.5703125" style="71" customWidth="1"/>
    <col min="6412" max="6412" width="18.5703125" style="71" customWidth="1"/>
    <col min="6413" max="6413" width="5" style="71" customWidth="1"/>
    <col min="6414" max="6414" width="18.5703125" style="71" customWidth="1"/>
    <col min="6415" max="6658" width="11.5703125" style="71"/>
    <col min="6659" max="6659" width="8" style="71" customWidth="1"/>
    <col min="6660" max="6660" width="23.7109375" style="71" customWidth="1"/>
    <col min="6661" max="6661" width="11.5703125" style="71"/>
    <col min="6662" max="6662" width="17" style="71" customWidth="1"/>
    <col min="6663" max="6663" width="18.5703125" style="71" customWidth="1"/>
    <col min="6664" max="6664" width="5" style="71" customWidth="1"/>
    <col min="6665" max="6665" width="18.5703125" style="71" customWidth="1"/>
    <col min="6666" max="6666" width="11.5703125" style="71"/>
    <col min="6667" max="6667" width="5.5703125" style="71" customWidth="1"/>
    <col min="6668" max="6668" width="18.5703125" style="71" customWidth="1"/>
    <col min="6669" max="6669" width="5" style="71" customWidth="1"/>
    <col min="6670" max="6670" width="18.5703125" style="71" customWidth="1"/>
    <col min="6671" max="6914" width="11.5703125" style="71"/>
    <col min="6915" max="6915" width="8" style="71" customWidth="1"/>
    <col min="6916" max="6916" width="23.7109375" style="71" customWidth="1"/>
    <col min="6917" max="6917" width="11.5703125" style="71"/>
    <col min="6918" max="6918" width="17" style="71" customWidth="1"/>
    <col min="6919" max="6919" width="18.5703125" style="71" customWidth="1"/>
    <col min="6920" max="6920" width="5" style="71" customWidth="1"/>
    <col min="6921" max="6921" width="18.5703125" style="71" customWidth="1"/>
    <col min="6922" max="6922" width="11.5703125" style="71"/>
    <col min="6923" max="6923" width="5.5703125" style="71" customWidth="1"/>
    <col min="6924" max="6924" width="18.5703125" style="71" customWidth="1"/>
    <col min="6925" max="6925" width="5" style="71" customWidth="1"/>
    <col min="6926" max="6926" width="18.5703125" style="71" customWidth="1"/>
    <col min="6927" max="7170" width="11.5703125" style="71"/>
    <col min="7171" max="7171" width="8" style="71" customWidth="1"/>
    <col min="7172" max="7172" width="23.7109375" style="71" customWidth="1"/>
    <col min="7173" max="7173" width="11.5703125" style="71"/>
    <col min="7174" max="7174" width="17" style="71" customWidth="1"/>
    <col min="7175" max="7175" width="18.5703125" style="71" customWidth="1"/>
    <col min="7176" max="7176" width="5" style="71" customWidth="1"/>
    <col min="7177" max="7177" width="18.5703125" style="71" customWidth="1"/>
    <col min="7178" max="7178" width="11.5703125" style="71"/>
    <col min="7179" max="7179" width="5.5703125" style="71" customWidth="1"/>
    <col min="7180" max="7180" width="18.5703125" style="71" customWidth="1"/>
    <col min="7181" max="7181" width="5" style="71" customWidth="1"/>
    <col min="7182" max="7182" width="18.5703125" style="71" customWidth="1"/>
    <col min="7183" max="7426" width="11.5703125" style="71"/>
    <col min="7427" max="7427" width="8" style="71" customWidth="1"/>
    <col min="7428" max="7428" width="23.7109375" style="71" customWidth="1"/>
    <col min="7429" max="7429" width="11.5703125" style="71"/>
    <col min="7430" max="7430" width="17" style="71" customWidth="1"/>
    <col min="7431" max="7431" width="18.5703125" style="71" customWidth="1"/>
    <col min="7432" max="7432" width="5" style="71" customWidth="1"/>
    <col min="7433" max="7433" width="18.5703125" style="71" customWidth="1"/>
    <col min="7434" max="7434" width="11.5703125" style="71"/>
    <col min="7435" max="7435" width="5.5703125" style="71" customWidth="1"/>
    <col min="7436" max="7436" width="18.5703125" style="71" customWidth="1"/>
    <col min="7437" max="7437" width="5" style="71" customWidth="1"/>
    <col min="7438" max="7438" width="18.5703125" style="71" customWidth="1"/>
    <col min="7439" max="7682" width="11.5703125" style="71"/>
    <col min="7683" max="7683" width="8" style="71" customWidth="1"/>
    <col min="7684" max="7684" width="23.7109375" style="71" customWidth="1"/>
    <col min="7685" max="7685" width="11.5703125" style="71"/>
    <col min="7686" max="7686" width="17" style="71" customWidth="1"/>
    <col min="7687" max="7687" width="18.5703125" style="71" customWidth="1"/>
    <col min="7688" max="7688" width="5" style="71" customWidth="1"/>
    <col min="7689" max="7689" width="18.5703125" style="71" customWidth="1"/>
    <col min="7690" max="7690" width="11.5703125" style="71"/>
    <col min="7691" max="7691" width="5.5703125" style="71" customWidth="1"/>
    <col min="7692" max="7692" width="18.5703125" style="71" customWidth="1"/>
    <col min="7693" max="7693" width="5" style="71" customWidth="1"/>
    <col min="7694" max="7694" width="18.5703125" style="71" customWidth="1"/>
    <col min="7695" max="7938" width="11.5703125" style="71"/>
    <col min="7939" max="7939" width="8" style="71" customWidth="1"/>
    <col min="7940" max="7940" width="23.7109375" style="71" customWidth="1"/>
    <col min="7941" max="7941" width="11.5703125" style="71"/>
    <col min="7942" max="7942" width="17" style="71" customWidth="1"/>
    <col min="7943" max="7943" width="18.5703125" style="71" customWidth="1"/>
    <col min="7944" max="7944" width="5" style="71" customWidth="1"/>
    <col min="7945" max="7945" width="18.5703125" style="71" customWidth="1"/>
    <col min="7946" max="7946" width="11.5703125" style="71"/>
    <col min="7947" max="7947" width="5.5703125" style="71" customWidth="1"/>
    <col min="7948" max="7948" width="18.5703125" style="71" customWidth="1"/>
    <col min="7949" max="7949" width="5" style="71" customWidth="1"/>
    <col min="7950" max="7950" width="18.5703125" style="71" customWidth="1"/>
    <col min="7951" max="8194" width="11.5703125" style="71"/>
    <col min="8195" max="8195" width="8" style="71" customWidth="1"/>
    <col min="8196" max="8196" width="23.7109375" style="71" customWidth="1"/>
    <col min="8197" max="8197" width="11.5703125" style="71"/>
    <col min="8198" max="8198" width="17" style="71" customWidth="1"/>
    <col min="8199" max="8199" width="18.5703125" style="71" customWidth="1"/>
    <col min="8200" max="8200" width="5" style="71" customWidth="1"/>
    <col min="8201" max="8201" width="18.5703125" style="71" customWidth="1"/>
    <col min="8202" max="8202" width="11.5703125" style="71"/>
    <col min="8203" max="8203" width="5.5703125" style="71" customWidth="1"/>
    <col min="8204" max="8204" width="18.5703125" style="71" customWidth="1"/>
    <col min="8205" max="8205" width="5" style="71" customWidth="1"/>
    <col min="8206" max="8206" width="18.5703125" style="71" customWidth="1"/>
    <col min="8207" max="8450" width="11.5703125" style="71"/>
    <col min="8451" max="8451" width="8" style="71" customWidth="1"/>
    <col min="8452" max="8452" width="23.7109375" style="71" customWidth="1"/>
    <col min="8453" max="8453" width="11.5703125" style="71"/>
    <col min="8454" max="8454" width="17" style="71" customWidth="1"/>
    <col min="8455" max="8455" width="18.5703125" style="71" customWidth="1"/>
    <col min="8456" max="8456" width="5" style="71" customWidth="1"/>
    <col min="8457" max="8457" width="18.5703125" style="71" customWidth="1"/>
    <col min="8458" max="8458" width="11.5703125" style="71"/>
    <col min="8459" max="8459" width="5.5703125" style="71" customWidth="1"/>
    <col min="8460" max="8460" width="18.5703125" style="71" customWidth="1"/>
    <col min="8461" max="8461" width="5" style="71" customWidth="1"/>
    <col min="8462" max="8462" width="18.5703125" style="71" customWidth="1"/>
    <col min="8463" max="8706" width="11.5703125" style="71"/>
    <col min="8707" max="8707" width="8" style="71" customWidth="1"/>
    <col min="8708" max="8708" width="23.7109375" style="71" customWidth="1"/>
    <col min="8709" max="8709" width="11.5703125" style="71"/>
    <col min="8710" max="8710" width="17" style="71" customWidth="1"/>
    <col min="8711" max="8711" width="18.5703125" style="71" customWidth="1"/>
    <col min="8712" max="8712" width="5" style="71" customWidth="1"/>
    <col min="8713" max="8713" width="18.5703125" style="71" customWidth="1"/>
    <col min="8714" max="8714" width="11.5703125" style="71"/>
    <col min="8715" max="8715" width="5.5703125" style="71" customWidth="1"/>
    <col min="8716" max="8716" width="18.5703125" style="71" customWidth="1"/>
    <col min="8717" max="8717" width="5" style="71" customWidth="1"/>
    <col min="8718" max="8718" width="18.5703125" style="71" customWidth="1"/>
    <col min="8719" max="8962" width="11.5703125" style="71"/>
    <col min="8963" max="8963" width="8" style="71" customWidth="1"/>
    <col min="8964" max="8964" width="23.7109375" style="71" customWidth="1"/>
    <col min="8965" max="8965" width="11.5703125" style="71"/>
    <col min="8966" max="8966" width="17" style="71" customWidth="1"/>
    <col min="8967" max="8967" width="18.5703125" style="71" customWidth="1"/>
    <col min="8968" max="8968" width="5" style="71" customWidth="1"/>
    <col min="8969" max="8969" width="18.5703125" style="71" customWidth="1"/>
    <col min="8970" max="8970" width="11.5703125" style="71"/>
    <col min="8971" max="8971" width="5.5703125" style="71" customWidth="1"/>
    <col min="8972" max="8972" width="18.5703125" style="71" customWidth="1"/>
    <col min="8973" max="8973" width="5" style="71" customWidth="1"/>
    <col min="8974" max="8974" width="18.5703125" style="71" customWidth="1"/>
    <col min="8975" max="9218" width="11.5703125" style="71"/>
    <col min="9219" max="9219" width="8" style="71" customWidth="1"/>
    <col min="9220" max="9220" width="23.7109375" style="71" customWidth="1"/>
    <col min="9221" max="9221" width="11.5703125" style="71"/>
    <col min="9222" max="9222" width="17" style="71" customWidth="1"/>
    <col min="9223" max="9223" width="18.5703125" style="71" customWidth="1"/>
    <col min="9224" max="9224" width="5" style="71" customWidth="1"/>
    <col min="9225" max="9225" width="18.5703125" style="71" customWidth="1"/>
    <col min="9226" max="9226" width="11.5703125" style="71"/>
    <col min="9227" max="9227" width="5.5703125" style="71" customWidth="1"/>
    <col min="9228" max="9228" width="18.5703125" style="71" customWidth="1"/>
    <col min="9229" max="9229" width="5" style="71" customWidth="1"/>
    <col min="9230" max="9230" width="18.5703125" style="71" customWidth="1"/>
    <col min="9231" max="9474" width="11.5703125" style="71"/>
    <col min="9475" max="9475" width="8" style="71" customWidth="1"/>
    <col min="9476" max="9476" width="23.7109375" style="71" customWidth="1"/>
    <col min="9477" max="9477" width="11.5703125" style="71"/>
    <col min="9478" max="9478" width="17" style="71" customWidth="1"/>
    <col min="9479" max="9479" width="18.5703125" style="71" customWidth="1"/>
    <col min="9480" max="9480" width="5" style="71" customWidth="1"/>
    <col min="9481" max="9481" width="18.5703125" style="71" customWidth="1"/>
    <col min="9482" max="9482" width="11.5703125" style="71"/>
    <col min="9483" max="9483" width="5.5703125" style="71" customWidth="1"/>
    <col min="9484" max="9484" width="18.5703125" style="71" customWidth="1"/>
    <col min="9485" max="9485" width="5" style="71" customWidth="1"/>
    <col min="9486" max="9486" width="18.5703125" style="71" customWidth="1"/>
    <col min="9487" max="9730" width="11.5703125" style="71"/>
    <col min="9731" max="9731" width="8" style="71" customWidth="1"/>
    <col min="9732" max="9732" width="23.7109375" style="71" customWidth="1"/>
    <col min="9733" max="9733" width="11.5703125" style="71"/>
    <col min="9734" max="9734" width="17" style="71" customWidth="1"/>
    <col min="9735" max="9735" width="18.5703125" style="71" customWidth="1"/>
    <col min="9736" max="9736" width="5" style="71" customWidth="1"/>
    <col min="9737" max="9737" width="18.5703125" style="71" customWidth="1"/>
    <col min="9738" max="9738" width="11.5703125" style="71"/>
    <col min="9739" max="9739" width="5.5703125" style="71" customWidth="1"/>
    <col min="9740" max="9740" width="18.5703125" style="71" customWidth="1"/>
    <col min="9741" max="9741" width="5" style="71" customWidth="1"/>
    <col min="9742" max="9742" width="18.5703125" style="71" customWidth="1"/>
    <col min="9743" max="9986" width="11.5703125" style="71"/>
    <col min="9987" max="9987" width="8" style="71" customWidth="1"/>
    <col min="9988" max="9988" width="23.7109375" style="71" customWidth="1"/>
    <col min="9989" max="9989" width="11.5703125" style="71"/>
    <col min="9990" max="9990" width="17" style="71" customWidth="1"/>
    <col min="9991" max="9991" width="18.5703125" style="71" customWidth="1"/>
    <col min="9992" max="9992" width="5" style="71" customWidth="1"/>
    <col min="9993" max="9993" width="18.5703125" style="71" customWidth="1"/>
    <col min="9994" max="9994" width="11.5703125" style="71"/>
    <col min="9995" max="9995" width="5.5703125" style="71" customWidth="1"/>
    <col min="9996" max="9996" width="18.5703125" style="71" customWidth="1"/>
    <col min="9997" max="9997" width="5" style="71" customWidth="1"/>
    <col min="9998" max="9998" width="18.5703125" style="71" customWidth="1"/>
    <col min="9999" max="10242" width="11.5703125" style="71"/>
    <col min="10243" max="10243" width="8" style="71" customWidth="1"/>
    <col min="10244" max="10244" width="23.7109375" style="71" customWidth="1"/>
    <col min="10245" max="10245" width="11.5703125" style="71"/>
    <col min="10246" max="10246" width="17" style="71" customWidth="1"/>
    <col min="10247" max="10247" width="18.5703125" style="71" customWidth="1"/>
    <col min="10248" max="10248" width="5" style="71" customWidth="1"/>
    <col min="10249" max="10249" width="18.5703125" style="71" customWidth="1"/>
    <col min="10250" max="10250" width="11.5703125" style="71"/>
    <col min="10251" max="10251" width="5.5703125" style="71" customWidth="1"/>
    <col min="10252" max="10252" width="18.5703125" style="71" customWidth="1"/>
    <col min="10253" max="10253" width="5" style="71" customWidth="1"/>
    <col min="10254" max="10254" width="18.5703125" style="71" customWidth="1"/>
    <col min="10255" max="10498" width="11.5703125" style="71"/>
    <col min="10499" max="10499" width="8" style="71" customWidth="1"/>
    <col min="10500" max="10500" width="23.7109375" style="71" customWidth="1"/>
    <col min="10501" max="10501" width="11.5703125" style="71"/>
    <col min="10502" max="10502" width="17" style="71" customWidth="1"/>
    <col min="10503" max="10503" width="18.5703125" style="71" customWidth="1"/>
    <col min="10504" max="10504" width="5" style="71" customWidth="1"/>
    <col min="10505" max="10505" width="18.5703125" style="71" customWidth="1"/>
    <col min="10506" max="10506" width="11.5703125" style="71"/>
    <col min="10507" max="10507" width="5.5703125" style="71" customWidth="1"/>
    <col min="10508" max="10508" width="18.5703125" style="71" customWidth="1"/>
    <col min="10509" max="10509" width="5" style="71" customWidth="1"/>
    <col min="10510" max="10510" width="18.5703125" style="71" customWidth="1"/>
    <col min="10511" max="10754" width="11.5703125" style="71"/>
    <col min="10755" max="10755" width="8" style="71" customWidth="1"/>
    <col min="10756" max="10756" width="23.7109375" style="71" customWidth="1"/>
    <col min="10757" max="10757" width="11.5703125" style="71"/>
    <col min="10758" max="10758" width="17" style="71" customWidth="1"/>
    <col min="10759" max="10759" width="18.5703125" style="71" customWidth="1"/>
    <col min="10760" max="10760" width="5" style="71" customWidth="1"/>
    <col min="10761" max="10761" width="18.5703125" style="71" customWidth="1"/>
    <col min="10762" max="10762" width="11.5703125" style="71"/>
    <col min="10763" max="10763" width="5.5703125" style="71" customWidth="1"/>
    <col min="10764" max="10764" width="18.5703125" style="71" customWidth="1"/>
    <col min="10765" max="10765" width="5" style="71" customWidth="1"/>
    <col min="10766" max="10766" width="18.5703125" style="71" customWidth="1"/>
    <col min="10767" max="11010" width="11.5703125" style="71"/>
    <col min="11011" max="11011" width="8" style="71" customWidth="1"/>
    <col min="11012" max="11012" width="23.7109375" style="71" customWidth="1"/>
    <col min="11013" max="11013" width="11.5703125" style="71"/>
    <col min="11014" max="11014" width="17" style="71" customWidth="1"/>
    <col min="11015" max="11015" width="18.5703125" style="71" customWidth="1"/>
    <col min="11016" max="11016" width="5" style="71" customWidth="1"/>
    <col min="11017" max="11017" width="18.5703125" style="71" customWidth="1"/>
    <col min="11018" max="11018" width="11.5703125" style="71"/>
    <col min="11019" max="11019" width="5.5703125" style="71" customWidth="1"/>
    <col min="11020" max="11020" width="18.5703125" style="71" customWidth="1"/>
    <col min="11021" max="11021" width="5" style="71" customWidth="1"/>
    <col min="11022" max="11022" width="18.5703125" style="71" customWidth="1"/>
    <col min="11023" max="11266" width="11.5703125" style="71"/>
    <col min="11267" max="11267" width="8" style="71" customWidth="1"/>
    <col min="11268" max="11268" width="23.7109375" style="71" customWidth="1"/>
    <col min="11269" max="11269" width="11.5703125" style="71"/>
    <col min="11270" max="11270" width="17" style="71" customWidth="1"/>
    <col min="11271" max="11271" width="18.5703125" style="71" customWidth="1"/>
    <col min="11272" max="11272" width="5" style="71" customWidth="1"/>
    <col min="11273" max="11273" width="18.5703125" style="71" customWidth="1"/>
    <col min="11274" max="11274" width="11.5703125" style="71"/>
    <col min="11275" max="11275" width="5.5703125" style="71" customWidth="1"/>
    <col min="11276" max="11276" width="18.5703125" style="71" customWidth="1"/>
    <col min="11277" max="11277" width="5" style="71" customWidth="1"/>
    <col min="11278" max="11278" width="18.5703125" style="71" customWidth="1"/>
    <col min="11279" max="11522" width="11.5703125" style="71"/>
    <col min="11523" max="11523" width="8" style="71" customWidth="1"/>
    <col min="11524" max="11524" width="23.7109375" style="71" customWidth="1"/>
    <col min="11525" max="11525" width="11.5703125" style="71"/>
    <col min="11526" max="11526" width="17" style="71" customWidth="1"/>
    <col min="11527" max="11527" width="18.5703125" style="71" customWidth="1"/>
    <col min="11528" max="11528" width="5" style="71" customWidth="1"/>
    <col min="11529" max="11529" width="18.5703125" style="71" customWidth="1"/>
    <col min="11530" max="11530" width="11.5703125" style="71"/>
    <col min="11531" max="11531" width="5.5703125" style="71" customWidth="1"/>
    <col min="11532" max="11532" width="18.5703125" style="71" customWidth="1"/>
    <col min="11533" max="11533" width="5" style="71" customWidth="1"/>
    <col min="11534" max="11534" width="18.5703125" style="71" customWidth="1"/>
    <col min="11535" max="11778" width="11.5703125" style="71"/>
    <col min="11779" max="11779" width="8" style="71" customWidth="1"/>
    <col min="11780" max="11780" width="23.7109375" style="71" customWidth="1"/>
    <col min="11781" max="11781" width="11.5703125" style="71"/>
    <col min="11782" max="11782" width="17" style="71" customWidth="1"/>
    <col min="11783" max="11783" width="18.5703125" style="71" customWidth="1"/>
    <col min="11784" max="11784" width="5" style="71" customWidth="1"/>
    <col min="11785" max="11785" width="18.5703125" style="71" customWidth="1"/>
    <col min="11786" max="11786" width="11.5703125" style="71"/>
    <col min="11787" max="11787" width="5.5703125" style="71" customWidth="1"/>
    <col min="11788" max="11788" width="18.5703125" style="71" customWidth="1"/>
    <col min="11789" max="11789" width="5" style="71" customWidth="1"/>
    <col min="11790" max="11790" width="18.5703125" style="71" customWidth="1"/>
    <col min="11791" max="12034" width="11.5703125" style="71"/>
    <col min="12035" max="12035" width="8" style="71" customWidth="1"/>
    <col min="12036" max="12036" width="23.7109375" style="71" customWidth="1"/>
    <col min="12037" max="12037" width="11.5703125" style="71"/>
    <col min="12038" max="12038" width="17" style="71" customWidth="1"/>
    <col min="12039" max="12039" width="18.5703125" style="71" customWidth="1"/>
    <col min="12040" max="12040" width="5" style="71" customWidth="1"/>
    <col min="12041" max="12041" width="18.5703125" style="71" customWidth="1"/>
    <col min="12042" max="12042" width="11.5703125" style="71"/>
    <col min="12043" max="12043" width="5.5703125" style="71" customWidth="1"/>
    <col min="12044" max="12044" width="18.5703125" style="71" customWidth="1"/>
    <col min="12045" max="12045" width="5" style="71" customWidth="1"/>
    <col min="12046" max="12046" width="18.5703125" style="71" customWidth="1"/>
    <col min="12047" max="12290" width="11.5703125" style="71"/>
    <col min="12291" max="12291" width="8" style="71" customWidth="1"/>
    <col min="12292" max="12292" width="23.7109375" style="71" customWidth="1"/>
    <col min="12293" max="12293" width="11.5703125" style="71"/>
    <col min="12294" max="12294" width="17" style="71" customWidth="1"/>
    <col min="12295" max="12295" width="18.5703125" style="71" customWidth="1"/>
    <col min="12296" max="12296" width="5" style="71" customWidth="1"/>
    <col min="12297" max="12297" width="18.5703125" style="71" customWidth="1"/>
    <col min="12298" max="12298" width="11.5703125" style="71"/>
    <col min="12299" max="12299" width="5.5703125" style="71" customWidth="1"/>
    <col min="12300" max="12300" width="18.5703125" style="71" customWidth="1"/>
    <col min="12301" max="12301" width="5" style="71" customWidth="1"/>
    <col min="12302" max="12302" width="18.5703125" style="71" customWidth="1"/>
    <col min="12303" max="12546" width="11.5703125" style="71"/>
    <col min="12547" max="12547" width="8" style="71" customWidth="1"/>
    <col min="12548" max="12548" width="23.7109375" style="71" customWidth="1"/>
    <col min="12549" max="12549" width="11.5703125" style="71"/>
    <col min="12550" max="12550" width="17" style="71" customWidth="1"/>
    <col min="12551" max="12551" width="18.5703125" style="71" customWidth="1"/>
    <col min="12552" max="12552" width="5" style="71" customWidth="1"/>
    <col min="12553" max="12553" width="18.5703125" style="71" customWidth="1"/>
    <col min="12554" max="12554" width="11.5703125" style="71"/>
    <col min="12555" max="12555" width="5.5703125" style="71" customWidth="1"/>
    <col min="12556" max="12556" width="18.5703125" style="71" customWidth="1"/>
    <col min="12557" max="12557" width="5" style="71" customWidth="1"/>
    <col min="12558" max="12558" width="18.5703125" style="71" customWidth="1"/>
    <col min="12559" max="12802" width="11.5703125" style="71"/>
    <col min="12803" max="12803" width="8" style="71" customWidth="1"/>
    <col min="12804" max="12804" width="23.7109375" style="71" customWidth="1"/>
    <col min="12805" max="12805" width="11.5703125" style="71"/>
    <col min="12806" max="12806" width="17" style="71" customWidth="1"/>
    <col min="12807" max="12807" width="18.5703125" style="71" customWidth="1"/>
    <col min="12808" max="12808" width="5" style="71" customWidth="1"/>
    <col min="12809" max="12809" width="18.5703125" style="71" customWidth="1"/>
    <col min="12810" max="12810" width="11.5703125" style="71"/>
    <col min="12811" max="12811" width="5.5703125" style="71" customWidth="1"/>
    <col min="12812" max="12812" width="18.5703125" style="71" customWidth="1"/>
    <col min="12813" max="12813" width="5" style="71" customWidth="1"/>
    <col min="12814" max="12814" width="18.5703125" style="71" customWidth="1"/>
    <col min="12815" max="13058" width="11.5703125" style="71"/>
    <col min="13059" max="13059" width="8" style="71" customWidth="1"/>
    <col min="13060" max="13060" width="23.7109375" style="71" customWidth="1"/>
    <col min="13061" max="13061" width="11.5703125" style="71"/>
    <col min="13062" max="13062" width="17" style="71" customWidth="1"/>
    <col min="13063" max="13063" width="18.5703125" style="71" customWidth="1"/>
    <col min="13064" max="13064" width="5" style="71" customWidth="1"/>
    <col min="13065" max="13065" width="18.5703125" style="71" customWidth="1"/>
    <col min="13066" max="13066" width="11.5703125" style="71"/>
    <col min="13067" max="13067" width="5.5703125" style="71" customWidth="1"/>
    <col min="13068" max="13068" width="18.5703125" style="71" customWidth="1"/>
    <col min="13069" max="13069" width="5" style="71" customWidth="1"/>
    <col min="13070" max="13070" width="18.5703125" style="71" customWidth="1"/>
    <col min="13071" max="13314" width="11.5703125" style="71"/>
    <col min="13315" max="13315" width="8" style="71" customWidth="1"/>
    <col min="13316" max="13316" width="23.7109375" style="71" customWidth="1"/>
    <col min="13317" max="13317" width="11.5703125" style="71"/>
    <col min="13318" max="13318" width="17" style="71" customWidth="1"/>
    <col min="13319" max="13319" width="18.5703125" style="71" customWidth="1"/>
    <col min="13320" max="13320" width="5" style="71" customWidth="1"/>
    <col min="13321" max="13321" width="18.5703125" style="71" customWidth="1"/>
    <col min="13322" max="13322" width="11.5703125" style="71"/>
    <col min="13323" max="13323" width="5.5703125" style="71" customWidth="1"/>
    <col min="13324" max="13324" width="18.5703125" style="71" customWidth="1"/>
    <col min="13325" max="13325" width="5" style="71" customWidth="1"/>
    <col min="13326" max="13326" width="18.5703125" style="71" customWidth="1"/>
    <col min="13327" max="13570" width="11.5703125" style="71"/>
    <col min="13571" max="13571" width="8" style="71" customWidth="1"/>
    <col min="13572" max="13572" width="23.7109375" style="71" customWidth="1"/>
    <col min="13573" max="13573" width="11.5703125" style="71"/>
    <col min="13574" max="13574" width="17" style="71" customWidth="1"/>
    <col min="13575" max="13575" width="18.5703125" style="71" customWidth="1"/>
    <col min="13576" max="13576" width="5" style="71" customWidth="1"/>
    <col min="13577" max="13577" width="18.5703125" style="71" customWidth="1"/>
    <col min="13578" max="13578" width="11.5703125" style="71"/>
    <col min="13579" max="13579" width="5.5703125" style="71" customWidth="1"/>
    <col min="13580" max="13580" width="18.5703125" style="71" customWidth="1"/>
    <col min="13581" max="13581" width="5" style="71" customWidth="1"/>
    <col min="13582" max="13582" width="18.5703125" style="71" customWidth="1"/>
    <col min="13583" max="13826" width="11.5703125" style="71"/>
    <col min="13827" max="13827" width="8" style="71" customWidth="1"/>
    <col min="13828" max="13828" width="23.7109375" style="71" customWidth="1"/>
    <col min="13829" max="13829" width="11.5703125" style="71"/>
    <col min="13830" max="13830" width="17" style="71" customWidth="1"/>
    <col min="13831" max="13831" width="18.5703125" style="71" customWidth="1"/>
    <col min="13832" max="13832" width="5" style="71" customWidth="1"/>
    <col min="13833" max="13833" width="18.5703125" style="71" customWidth="1"/>
    <col min="13834" max="13834" width="11.5703125" style="71"/>
    <col min="13835" max="13835" width="5.5703125" style="71" customWidth="1"/>
    <col min="13836" max="13836" width="18.5703125" style="71" customWidth="1"/>
    <col min="13837" max="13837" width="5" style="71" customWidth="1"/>
    <col min="13838" max="13838" width="18.5703125" style="71" customWidth="1"/>
    <col min="13839" max="14082" width="11.5703125" style="71"/>
    <col min="14083" max="14083" width="8" style="71" customWidth="1"/>
    <col min="14084" max="14084" width="23.7109375" style="71" customWidth="1"/>
    <col min="14085" max="14085" width="11.5703125" style="71"/>
    <col min="14086" max="14086" width="17" style="71" customWidth="1"/>
    <col min="14087" max="14087" width="18.5703125" style="71" customWidth="1"/>
    <col min="14088" max="14088" width="5" style="71" customWidth="1"/>
    <col min="14089" max="14089" width="18.5703125" style="71" customWidth="1"/>
    <col min="14090" max="14090" width="11.5703125" style="71"/>
    <col min="14091" max="14091" width="5.5703125" style="71" customWidth="1"/>
    <col min="14092" max="14092" width="18.5703125" style="71" customWidth="1"/>
    <col min="14093" max="14093" width="5" style="71" customWidth="1"/>
    <col min="14094" max="14094" width="18.5703125" style="71" customWidth="1"/>
    <col min="14095" max="14338" width="11.5703125" style="71"/>
    <col min="14339" max="14339" width="8" style="71" customWidth="1"/>
    <col min="14340" max="14340" width="23.7109375" style="71" customWidth="1"/>
    <col min="14341" max="14341" width="11.5703125" style="71"/>
    <col min="14342" max="14342" width="17" style="71" customWidth="1"/>
    <col min="14343" max="14343" width="18.5703125" style="71" customWidth="1"/>
    <col min="14344" max="14344" width="5" style="71" customWidth="1"/>
    <col min="14345" max="14345" width="18.5703125" style="71" customWidth="1"/>
    <col min="14346" max="14346" width="11.5703125" style="71"/>
    <col min="14347" max="14347" width="5.5703125" style="71" customWidth="1"/>
    <col min="14348" max="14348" width="18.5703125" style="71" customWidth="1"/>
    <col min="14349" max="14349" width="5" style="71" customWidth="1"/>
    <col min="14350" max="14350" width="18.5703125" style="71" customWidth="1"/>
    <col min="14351" max="14594" width="11.5703125" style="71"/>
    <col min="14595" max="14595" width="8" style="71" customWidth="1"/>
    <col min="14596" max="14596" width="23.7109375" style="71" customWidth="1"/>
    <col min="14597" max="14597" width="11.5703125" style="71"/>
    <col min="14598" max="14598" width="17" style="71" customWidth="1"/>
    <col min="14599" max="14599" width="18.5703125" style="71" customWidth="1"/>
    <col min="14600" max="14600" width="5" style="71" customWidth="1"/>
    <col min="14601" max="14601" width="18.5703125" style="71" customWidth="1"/>
    <col min="14602" max="14602" width="11.5703125" style="71"/>
    <col min="14603" max="14603" width="5.5703125" style="71" customWidth="1"/>
    <col min="14604" max="14604" width="18.5703125" style="71" customWidth="1"/>
    <col min="14605" max="14605" width="5" style="71" customWidth="1"/>
    <col min="14606" max="14606" width="18.5703125" style="71" customWidth="1"/>
    <col min="14607" max="14850" width="11.5703125" style="71"/>
    <col min="14851" max="14851" width="8" style="71" customWidth="1"/>
    <col min="14852" max="14852" width="23.7109375" style="71" customWidth="1"/>
    <col min="14853" max="14853" width="11.5703125" style="71"/>
    <col min="14854" max="14854" width="17" style="71" customWidth="1"/>
    <col min="14855" max="14855" width="18.5703125" style="71" customWidth="1"/>
    <col min="14856" max="14856" width="5" style="71" customWidth="1"/>
    <col min="14857" max="14857" width="18.5703125" style="71" customWidth="1"/>
    <col min="14858" max="14858" width="11.5703125" style="71"/>
    <col min="14859" max="14859" width="5.5703125" style="71" customWidth="1"/>
    <col min="14860" max="14860" width="18.5703125" style="71" customWidth="1"/>
    <col min="14861" max="14861" width="5" style="71" customWidth="1"/>
    <col min="14862" max="14862" width="18.5703125" style="71" customWidth="1"/>
    <col min="14863" max="15106" width="11.5703125" style="71"/>
    <col min="15107" max="15107" width="8" style="71" customWidth="1"/>
    <col min="15108" max="15108" width="23.7109375" style="71" customWidth="1"/>
    <col min="15109" max="15109" width="11.5703125" style="71"/>
    <col min="15110" max="15110" width="17" style="71" customWidth="1"/>
    <col min="15111" max="15111" width="18.5703125" style="71" customWidth="1"/>
    <col min="15112" max="15112" width="5" style="71" customWidth="1"/>
    <col min="15113" max="15113" width="18.5703125" style="71" customWidth="1"/>
    <col min="15114" max="15114" width="11.5703125" style="71"/>
    <col min="15115" max="15115" width="5.5703125" style="71" customWidth="1"/>
    <col min="15116" max="15116" width="18.5703125" style="71" customWidth="1"/>
    <col min="15117" max="15117" width="5" style="71" customWidth="1"/>
    <col min="15118" max="15118" width="18.5703125" style="71" customWidth="1"/>
    <col min="15119" max="15362" width="11.5703125" style="71"/>
    <col min="15363" max="15363" width="8" style="71" customWidth="1"/>
    <col min="15364" max="15364" width="23.7109375" style="71" customWidth="1"/>
    <col min="15365" max="15365" width="11.5703125" style="71"/>
    <col min="15366" max="15366" width="17" style="71" customWidth="1"/>
    <col min="15367" max="15367" width="18.5703125" style="71" customWidth="1"/>
    <col min="15368" max="15368" width="5" style="71" customWidth="1"/>
    <col min="15369" max="15369" width="18.5703125" style="71" customWidth="1"/>
    <col min="15370" max="15370" width="11.5703125" style="71"/>
    <col min="15371" max="15371" width="5.5703125" style="71" customWidth="1"/>
    <col min="15372" max="15372" width="18.5703125" style="71" customWidth="1"/>
    <col min="15373" max="15373" width="5" style="71" customWidth="1"/>
    <col min="15374" max="15374" width="18.5703125" style="71" customWidth="1"/>
    <col min="15375" max="15618" width="11.5703125" style="71"/>
    <col min="15619" max="15619" width="8" style="71" customWidth="1"/>
    <col min="15620" max="15620" width="23.7109375" style="71" customWidth="1"/>
    <col min="15621" max="15621" width="11.5703125" style="71"/>
    <col min="15622" max="15622" width="17" style="71" customWidth="1"/>
    <col min="15623" max="15623" width="18.5703125" style="71" customWidth="1"/>
    <col min="15624" max="15624" width="5" style="71" customWidth="1"/>
    <col min="15625" max="15625" width="18.5703125" style="71" customWidth="1"/>
    <col min="15626" max="15626" width="11.5703125" style="71"/>
    <col min="15627" max="15627" width="5.5703125" style="71" customWidth="1"/>
    <col min="15628" max="15628" width="18.5703125" style="71" customWidth="1"/>
    <col min="15629" max="15629" width="5" style="71" customWidth="1"/>
    <col min="15630" max="15630" width="18.5703125" style="71" customWidth="1"/>
    <col min="15631" max="15874" width="11.5703125" style="71"/>
    <col min="15875" max="15875" width="8" style="71" customWidth="1"/>
    <col min="15876" max="15876" width="23.7109375" style="71" customWidth="1"/>
    <col min="15877" max="15877" width="11.5703125" style="71"/>
    <col min="15878" max="15878" width="17" style="71" customWidth="1"/>
    <col min="15879" max="15879" width="18.5703125" style="71" customWidth="1"/>
    <col min="15880" max="15880" width="5" style="71" customWidth="1"/>
    <col min="15881" max="15881" width="18.5703125" style="71" customWidth="1"/>
    <col min="15882" max="15882" width="11.5703125" style="71"/>
    <col min="15883" max="15883" width="5.5703125" style="71" customWidth="1"/>
    <col min="15884" max="15884" width="18.5703125" style="71" customWidth="1"/>
    <col min="15885" max="15885" width="5" style="71" customWidth="1"/>
    <col min="15886" max="15886" width="18.5703125" style="71" customWidth="1"/>
    <col min="15887" max="16130" width="11.5703125" style="71"/>
    <col min="16131" max="16131" width="8" style="71" customWidth="1"/>
    <col min="16132" max="16132" width="23.7109375" style="71" customWidth="1"/>
    <col min="16133" max="16133" width="11.5703125" style="71"/>
    <col min="16134" max="16134" width="17" style="71" customWidth="1"/>
    <col min="16135" max="16135" width="18.5703125" style="71" customWidth="1"/>
    <col min="16136" max="16136" width="5" style="71" customWidth="1"/>
    <col min="16137" max="16137" width="18.5703125" style="71" customWidth="1"/>
    <col min="16138" max="16138" width="11.5703125" style="71"/>
    <col min="16139" max="16139" width="5.5703125" style="71" customWidth="1"/>
    <col min="16140" max="16140" width="18.5703125" style="71" customWidth="1"/>
    <col min="16141" max="16141" width="5" style="71" customWidth="1"/>
    <col min="16142" max="16142" width="18.5703125" style="71" customWidth="1"/>
    <col min="16143" max="16384" width="11.5703125" style="71"/>
  </cols>
  <sheetData>
    <row r="3" spans="2:15" ht="23.25">
      <c r="D3" s="72" t="s">
        <v>71</v>
      </c>
    </row>
    <row r="6" spans="2:15">
      <c r="F6" s="77" t="s">
        <v>50</v>
      </c>
      <c r="G6" s="75"/>
      <c r="H6" s="115"/>
      <c r="I6" s="115"/>
      <c r="J6" s="74" t="s">
        <v>51</v>
      </c>
      <c r="L6" s="74"/>
      <c r="M6" s="74"/>
      <c r="N6" s="74"/>
      <c r="O6" s="74"/>
    </row>
    <row r="7" spans="2:15">
      <c r="B7" s="79" t="s">
        <v>38</v>
      </c>
      <c r="C7" s="79" t="s">
        <v>52</v>
      </c>
      <c r="D7" s="79" t="s">
        <v>48</v>
      </c>
      <c r="F7" s="117">
        <v>42814</v>
      </c>
      <c r="G7" s="75" t="s">
        <v>29</v>
      </c>
      <c r="H7" s="75" t="s">
        <v>53</v>
      </c>
      <c r="I7" s="116" t="s">
        <v>80</v>
      </c>
      <c r="J7" s="76"/>
      <c r="L7" s="74"/>
      <c r="M7" s="74"/>
      <c r="N7" s="74"/>
      <c r="O7" s="74"/>
    </row>
    <row r="8" spans="2:15">
      <c r="B8" s="79">
        <v>1</v>
      </c>
      <c r="C8" s="79" t="s">
        <v>29</v>
      </c>
      <c r="D8" s="79" t="s">
        <v>76</v>
      </c>
      <c r="F8" s="169" t="s">
        <v>69</v>
      </c>
      <c r="G8" s="75" t="s">
        <v>129</v>
      </c>
      <c r="H8" s="75" t="s">
        <v>53</v>
      </c>
      <c r="I8" s="75" t="s">
        <v>125</v>
      </c>
      <c r="J8" s="76" t="s">
        <v>130</v>
      </c>
      <c r="L8" s="74"/>
      <c r="M8" s="74"/>
      <c r="N8" s="74"/>
      <c r="O8" s="74"/>
    </row>
    <row r="9" spans="2:15">
      <c r="B9" s="79">
        <v>2</v>
      </c>
      <c r="C9" s="79" t="s">
        <v>129</v>
      </c>
      <c r="D9" s="79" t="s">
        <v>135</v>
      </c>
      <c r="F9" s="74"/>
      <c r="G9" s="75" t="s">
        <v>127</v>
      </c>
      <c r="H9" s="75" t="s">
        <v>53</v>
      </c>
      <c r="I9" s="75" t="s">
        <v>139</v>
      </c>
      <c r="J9" s="76" t="s">
        <v>131</v>
      </c>
      <c r="L9" s="74"/>
      <c r="M9" s="74"/>
      <c r="N9" s="74"/>
      <c r="O9" s="74"/>
    </row>
    <row r="10" spans="2:15">
      <c r="B10" s="79">
        <v>3</v>
      </c>
      <c r="C10" s="79" t="s">
        <v>127</v>
      </c>
      <c r="D10" s="79" t="s">
        <v>135</v>
      </c>
      <c r="G10" s="75" t="s">
        <v>128</v>
      </c>
      <c r="H10" s="75" t="s">
        <v>53</v>
      </c>
      <c r="I10" s="75" t="s">
        <v>126</v>
      </c>
      <c r="J10" s="78" t="s">
        <v>132</v>
      </c>
      <c r="L10" s="74"/>
      <c r="M10" s="74"/>
      <c r="N10" s="74"/>
      <c r="O10" s="74"/>
    </row>
    <row r="11" spans="2:15">
      <c r="B11" s="79">
        <v>4</v>
      </c>
      <c r="C11" s="79" t="s">
        <v>128</v>
      </c>
      <c r="D11" s="79" t="s">
        <v>136</v>
      </c>
      <c r="G11" s="75" t="s">
        <v>137</v>
      </c>
      <c r="H11" s="75" t="s">
        <v>53</v>
      </c>
      <c r="I11" s="75" t="s">
        <v>21</v>
      </c>
      <c r="J11" s="78" t="s">
        <v>133</v>
      </c>
      <c r="L11" s="74"/>
      <c r="M11" s="74"/>
      <c r="N11" s="74"/>
      <c r="O11" s="74"/>
    </row>
    <row r="12" spans="2:15">
      <c r="B12" s="79">
        <v>5</v>
      </c>
      <c r="C12" s="79" t="s">
        <v>137</v>
      </c>
      <c r="D12" s="79" t="s">
        <v>138</v>
      </c>
      <c r="G12" s="75" t="s">
        <v>123</v>
      </c>
      <c r="H12" s="75" t="s">
        <v>53</v>
      </c>
      <c r="I12" s="75" t="s">
        <v>124</v>
      </c>
      <c r="J12" s="78" t="s">
        <v>134</v>
      </c>
      <c r="L12" s="74"/>
      <c r="M12" s="74"/>
      <c r="N12" s="74"/>
      <c r="O12" s="74"/>
    </row>
    <row r="13" spans="2:15">
      <c r="B13" s="79">
        <v>6</v>
      </c>
      <c r="C13" s="79" t="s">
        <v>123</v>
      </c>
      <c r="D13" s="79" t="s">
        <v>138</v>
      </c>
      <c r="G13" s="115"/>
      <c r="H13" s="115"/>
      <c r="I13" s="115"/>
      <c r="J13" s="78"/>
      <c r="L13" s="74"/>
      <c r="M13" s="74"/>
      <c r="N13" s="74"/>
      <c r="O13" s="74"/>
    </row>
    <row r="14" spans="2:15">
      <c r="B14" s="79">
        <v>7</v>
      </c>
      <c r="C14" s="79" t="s">
        <v>124</v>
      </c>
      <c r="D14" s="79" t="s">
        <v>135</v>
      </c>
      <c r="F14" s="115"/>
      <c r="G14" s="115"/>
      <c r="H14" s="115"/>
      <c r="I14" s="115"/>
      <c r="J14" s="74"/>
      <c r="L14" s="74"/>
      <c r="M14" s="74"/>
      <c r="N14" s="74"/>
      <c r="O14" s="74"/>
    </row>
    <row r="15" spans="2:15">
      <c r="B15" s="79">
        <v>8</v>
      </c>
      <c r="C15" s="79" t="s">
        <v>21</v>
      </c>
      <c r="D15" s="79" t="s">
        <v>138</v>
      </c>
      <c r="F15" s="77" t="s">
        <v>54</v>
      </c>
      <c r="G15" s="75"/>
      <c r="H15" s="115"/>
      <c r="I15" s="115"/>
      <c r="J15" s="74" t="s">
        <v>51</v>
      </c>
      <c r="L15" s="74"/>
      <c r="M15" s="74"/>
      <c r="N15" s="74"/>
      <c r="O15" s="74"/>
    </row>
    <row r="16" spans="2:15">
      <c r="B16" s="79">
        <v>9</v>
      </c>
      <c r="C16" s="79" t="s">
        <v>126</v>
      </c>
      <c r="D16" s="79" t="s">
        <v>76</v>
      </c>
      <c r="F16" s="117">
        <v>42821</v>
      </c>
      <c r="G16" s="116" t="s">
        <v>80</v>
      </c>
      <c r="H16" s="75" t="s">
        <v>53</v>
      </c>
      <c r="I16" s="75" t="s">
        <v>124</v>
      </c>
      <c r="J16" s="78"/>
      <c r="L16" s="74"/>
      <c r="M16" s="74"/>
      <c r="N16" s="74"/>
      <c r="O16" s="74"/>
    </row>
    <row r="17" spans="2:15">
      <c r="B17" s="79">
        <v>10</v>
      </c>
      <c r="C17" s="79" t="s">
        <v>139</v>
      </c>
      <c r="D17" s="79" t="s">
        <v>136</v>
      </c>
      <c r="F17" s="169" t="s">
        <v>69</v>
      </c>
      <c r="G17" s="75" t="s">
        <v>21</v>
      </c>
      <c r="H17" s="75" t="s">
        <v>53</v>
      </c>
      <c r="I17" s="75" t="s">
        <v>123</v>
      </c>
      <c r="J17" s="76" t="s">
        <v>131</v>
      </c>
      <c r="L17" s="74"/>
      <c r="M17" s="74"/>
      <c r="N17" s="74"/>
      <c r="O17" s="74"/>
    </row>
    <row r="18" spans="2:15">
      <c r="B18" s="79">
        <v>11</v>
      </c>
      <c r="C18" s="79" t="s">
        <v>125</v>
      </c>
      <c r="D18" s="79" t="s">
        <v>136</v>
      </c>
      <c r="F18" s="74"/>
      <c r="G18" s="75" t="s">
        <v>126</v>
      </c>
      <c r="H18" s="75" t="s">
        <v>53</v>
      </c>
      <c r="I18" s="75" t="s">
        <v>137</v>
      </c>
      <c r="J18" s="78" t="s">
        <v>134</v>
      </c>
      <c r="L18" s="74"/>
      <c r="M18" s="74"/>
      <c r="N18" s="74"/>
      <c r="O18" s="74"/>
    </row>
    <row r="19" spans="2:15">
      <c r="B19" s="74"/>
      <c r="C19" s="74"/>
      <c r="D19" s="74"/>
      <c r="G19" s="75" t="s">
        <v>139</v>
      </c>
      <c r="H19" s="75" t="s">
        <v>53</v>
      </c>
      <c r="I19" s="75" t="s">
        <v>128</v>
      </c>
      <c r="J19" s="78" t="s">
        <v>133</v>
      </c>
      <c r="L19" s="74"/>
      <c r="M19" s="74"/>
      <c r="N19" s="74"/>
      <c r="O19" s="74"/>
    </row>
    <row r="20" spans="2:15">
      <c r="B20" s="74"/>
      <c r="C20" s="74"/>
      <c r="D20" s="74"/>
      <c r="G20" s="75" t="s">
        <v>125</v>
      </c>
      <c r="H20" s="75" t="s">
        <v>53</v>
      </c>
      <c r="I20" s="75" t="s">
        <v>127</v>
      </c>
      <c r="J20" s="78" t="s">
        <v>132</v>
      </c>
      <c r="L20" s="74"/>
      <c r="M20" s="74"/>
      <c r="N20" s="74"/>
      <c r="O20" s="74"/>
    </row>
    <row r="21" spans="2:15">
      <c r="B21" s="74"/>
      <c r="C21" s="74"/>
      <c r="D21" s="74"/>
      <c r="G21" s="75" t="s">
        <v>29</v>
      </c>
      <c r="H21" s="75" t="s">
        <v>53</v>
      </c>
      <c r="I21" s="75" t="s">
        <v>129</v>
      </c>
      <c r="J21" s="76" t="s">
        <v>160</v>
      </c>
      <c r="L21" s="74"/>
      <c r="M21" s="74"/>
      <c r="N21" s="74"/>
      <c r="O21" s="74"/>
    </row>
    <row r="22" spans="2:15">
      <c r="B22" s="74"/>
      <c r="C22" s="74"/>
      <c r="D22" s="74"/>
      <c r="G22" s="115"/>
      <c r="H22" s="115"/>
      <c r="I22" s="115"/>
      <c r="J22" s="76"/>
      <c r="L22" s="74"/>
      <c r="M22" s="74"/>
      <c r="N22" s="74"/>
      <c r="O22" s="74"/>
    </row>
    <row r="23" spans="2:15">
      <c r="B23" s="74"/>
      <c r="C23" s="74"/>
      <c r="D23" s="74"/>
      <c r="F23" s="125"/>
      <c r="G23" s="115"/>
      <c r="H23" s="115"/>
      <c r="I23" s="115"/>
      <c r="J23" s="78"/>
      <c r="L23" s="74"/>
      <c r="M23" s="74"/>
      <c r="N23" s="74"/>
      <c r="O23" s="74"/>
    </row>
    <row r="24" spans="2:15">
      <c r="B24" s="74"/>
      <c r="C24" s="74"/>
      <c r="D24" s="74"/>
      <c r="F24" s="77" t="s">
        <v>55</v>
      </c>
      <c r="G24" s="75"/>
      <c r="H24" s="115"/>
      <c r="I24" s="115"/>
      <c r="J24" s="74" t="s">
        <v>51</v>
      </c>
      <c r="L24" s="74"/>
      <c r="M24" s="74"/>
      <c r="N24" s="74"/>
      <c r="O24" s="74"/>
    </row>
    <row r="25" spans="2:15">
      <c r="B25" s="74"/>
      <c r="C25" s="74"/>
      <c r="D25" s="74"/>
      <c r="F25" s="117">
        <v>42845</v>
      </c>
      <c r="G25" s="75" t="s">
        <v>128</v>
      </c>
      <c r="H25" s="75" t="s">
        <v>53</v>
      </c>
      <c r="I25" s="116" t="s">
        <v>80</v>
      </c>
      <c r="J25" s="76"/>
      <c r="O25" s="74"/>
    </row>
    <row r="26" spans="2:15">
      <c r="B26" s="74"/>
      <c r="C26" s="74"/>
      <c r="D26" s="74"/>
      <c r="F26" s="169" t="s">
        <v>69</v>
      </c>
      <c r="G26" s="75" t="s">
        <v>27</v>
      </c>
      <c r="H26" s="75" t="s">
        <v>53</v>
      </c>
      <c r="I26" s="75" t="s">
        <v>127</v>
      </c>
      <c r="J26" s="76" t="s">
        <v>131</v>
      </c>
      <c r="O26" s="74"/>
    </row>
    <row r="27" spans="2:15">
      <c r="F27" s="74"/>
      <c r="G27" s="75" t="s">
        <v>123</v>
      </c>
      <c r="H27" s="75" t="s">
        <v>53</v>
      </c>
      <c r="I27" s="75" t="s">
        <v>129</v>
      </c>
      <c r="J27" s="76" t="s">
        <v>160</v>
      </c>
      <c r="O27" s="74"/>
    </row>
    <row r="28" spans="2:15">
      <c r="G28" s="75" t="s">
        <v>124</v>
      </c>
      <c r="H28" s="75" t="s">
        <v>53</v>
      </c>
      <c r="I28" s="75" t="s">
        <v>29</v>
      </c>
      <c r="J28" s="76" t="s">
        <v>132</v>
      </c>
      <c r="O28" s="74"/>
    </row>
    <row r="29" spans="2:15">
      <c r="G29" s="172" t="s">
        <v>21</v>
      </c>
      <c r="H29" s="172" t="s">
        <v>53</v>
      </c>
      <c r="I29" s="172" t="s">
        <v>125</v>
      </c>
      <c r="J29" s="78" t="s">
        <v>134</v>
      </c>
      <c r="O29" s="74"/>
    </row>
    <row r="30" spans="2:15">
      <c r="G30" s="75" t="s">
        <v>126</v>
      </c>
      <c r="H30" s="75" t="s">
        <v>53</v>
      </c>
      <c r="I30" s="75" t="s">
        <v>139</v>
      </c>
      <c r="J30" s="78" t="s">
        <v>133</v>
      </c>
      <c r="O30" s="74"/>
    </row>
    <row r="31" spans="2:15">
      <c r="G31" s="115"/>
      <c r="H31" s="115"/>
      <c r="I31" s="115"/>
      <c r="J31" s="76"/>
      <c r="L31" s="74"/>
      <c r="M31" s="74"/>
      <c r="N31" s="74"/>
      <c r="O31" s="74"/>
    </row>
    <row r="32" spans="2:15">
      <c r="F32" s="115"/>
      <c r="G32" s="115"/>
      <c r="H32" s="115"/>
      <c r="I32" s="115"/>
      <c r="J32" s="78"/>
      <c r="L32" s="74"/>
      <c r="M32" s="74"/>
      <c r="N32" s="74"/>
      <c r="O32" s="74"/>
    </row>
    <row r="33" spans="6:15">
      <c r="F33" s="77" t="s">
        <v>56</v>
      </c>
      <c r="G33" s="75"/>
      <c r="H33" s="115"/>
      <c r="I33" s="115"/>
      <c r="J33" s="74" t="s">
        <v>51</v>
      </c>
      <c r="L33" s="74"/>
      <c r="M33" s="74"/>
      <c r="N33" s="74"/>
      <c r="O33" s="74"/>
    </row>
    <row r="34" spans="6:15">
      <c r="F34" s="117">
        <v>42849</v>
      </c>
      <c r="G34" s="116" t="s">
        <v>80</v>
      </c>
      <c r="H34" s="75" t="s">
        <v>53</v>
      </c>
      <c r="I34" s="75" t="s">
        <v>21</v>
      </c>
      <c r="J34" s="78"/>
      <c r="L34" s="74"/>
      <c r="M34" s="74"/>
      <c r="N34" s="74"/>
      <c r="O34" s="74"/>
    </row>
    <row r="35" spans="6:15">
      <c r="F35" s="169" t="s">
        <v>69</v>
      </c>
      <c r="G35" s="75" t="s">
        <v>126</v>
      </c>
      <c r="H35" s="75" t="s">
        <v>53</v>
      </c>
      <c r="I35" s="75" t="s">
        <v>124</v>
      </c>
      <c r="J35" s="76"/>
      <c r="L35" s="74"/>
      <c r="M35" s="74"/>
      <c r="N35" s="74"/>
      <c r="O35" s="74"/>
    </row>
    <row r="36" spans="6:15">
      <c r="F36" s="74"/>
      <c r="G36" s="75" t="s">
        <v>139</v>
      </c>
      <c r="H36" s="75" t="s">
        <v>53</v>
      </c>
      <c r="I36" s="75" t="s">
        <v>123</v>
      </c>
      <c r="J36" s="76"/>
      <c r="L36" s="74"/>
      <c r="M36" s="74"/>
      <c r="N36" s="74"/>
      <c r="O36" s="74"/>
    </row>
    <row r="37" spans="6:15">
      <c r="G37" s="75" t="s">
        <v>125</v>
      </c>
      <c r="H37" s="75" t="s">
        <v>53</v>
      </c>
      <c r="I37" s="75" t="s">
        <v>27</v>
      </c>
      <c r="J37" s="78"/>
      <c r="L37" s="74"/>
      <c r="M37" s="74"/>
      <c r="N37" s="74"/>
      <c r="O37" s="74"/>
    </row>
    <row r="38" spans="6:15">
      <c r="G38" s="75" t="s">
        <v>29</v>
      </c>
      <c r="H38" s="75" t="s">
        <v>53</v>
      </c>
      <c r="I38" s="75" t="s">
        <v>128</v>
      </c>
      <c r="J38" s="78"/>
      <c r="L38" s="74"/>
      <c r="M38" s="74"/>
      <c r="N38" s="74"/>
      <c r="O38" s="74"/>
    </row>
    <row r="39" spans="6:15">
      <c r="G39" s="75" t="s">
        <v>129</v>
      </c>
      <c r="H39" s="75" t="s">
        <v>53</v>
      </c>
      <c r="I39" s="75" t="s">
        <v>127</v>
      </c>
      <c r="J39" s="76"/>
      <c r="L39" s="74"/>
      <c r="M39" s="74"/>
      <c r="N39" s="74"/>
      <c r="O39" s="74"/>
    </row>
    <row r="40" spans="6:15">
      <c r="G40" s="115"/>
      <c r="H40" s="115"/>
      <c r="I40" s="115"/>
      <c r="J40" s="76"/>
      <c r="L40" s="74"/>
      <c r="M40" s="74"/>
      <c r="N40" s="74"/>
      <c r="O40" s="74"/>
    </row>
    <row r="41" spans="6:15">
      <c r="F41" s="115"/>
      <c r="G41" s="115"/>
      <c r="H41" s="115"/>
      <c r="I41" s="115"/>
      <c r="J41" s="78"/>
      <c r="L41" s="74"/>
      <c r="M41" s="74"/>
      <c r="N41" s="74"/>
      <c r="O41" s="74"/>
    </row>
    <row r="42" spans="6:15">
      <c r="F42" s="77" t="s">
        <v>57</v>
      </c>
      <c r="G42" s="75"/>
      <c r="H42" s="115"/>
      <c r="I42" s="115"/>
      <c r="J42" s="74" t="s">
        <v>51</v>
      </c>
      <c r="L42" s="74"/>
      <c r="M42" s="74"/>
      <c r="N42" s="74"/>
      <c r="O42" s="74"/>
    </row>
    <row r="43" spans="6:15">
      <c r="F43" s="117">
        <v>42863</v>
      </c>
      <c r="G43" s="75" t="s">
        <v>127</v>
      </c>
      <c r="H43" s="75" t="s">
        <v>53</v>
      </c>
      <c r="I43" s="116" t="s">
        <v>80</v>
      </c>
      <c r="J43" s="76"/>
      <c r="L43" s="74"/>
      <c r="M43" s="74"/>
      <c r="N43" s="74"/>
      <c r="O43" s="74"/>
    </row>
    <row r="44" spans="6:15">
      <c r="F44" s="169" t="s">
        <v>69</v>
      </c>
      <c r="G44" s="75" t="s">
        <v>128</v>
      </c>
      <c r="H44" s="75" t="s">
        <v>53</v>
      </c>
      <c r="I44" s="75" t="s">
        <v>129</v>
      </c>
      <c r="J44" s="76"/>
      <c r="L44" s="80"/>
      <c r="M44" s="80"/>
      <c r="N44" s="80"/>
      <c r="O44" s="74"/>
    </row>
    <row r="45" spans="6:15">
      <c r="F45" s="74"/>
      <c r="G45" s="75" t="s">
        <v>27</v>
      </c>
      <c r="H45" s="75" t="s">
        <v>53</v>
      </c>
      <c r="I45" s="75" t="s">
        <v>29</v>
      </c>
      <c r="J45" s="78"/>
      <c r="L45" s="74"/>
      <c r="M45" s="74"/>
      <c r="N45" s="74"/>
      <c r="O45" s="74"/>
    </row>
    <row r="46" spans="6:15">
      <c r="G46" s="75" t="s">
        <v>123</v>
      </c>
      <c r="H46" s="75" t="s">
        <v>53</v>
      </c>
      <c r="I46" s="75" t="s">
        <v>125</v>
      </c>
      <c r="J46" s="78"/>
      <c r="L46" s="74"/>
      <c r="M46" s="74"/>
      <c r="N46" s="74"/>
      <c r="O46" s="74"/>
    </row>
    <row r="47" spans="6:15">
      <c r="G47" s="172" t="s">
        <v>124</v>
      </c>
      <c r="H47" s="172" t="s">
        <v>53</v>
      </c>
      <c r="I47" s="172" t="s">
        <v>139</v>
      </c>
      <c r="J47" s="78"/>
      <c r="L47" s="74"/>
      <c r="M47" s="74"/>
      <c r="N47" s="74"/>
      <c r="O47" s="74"/>
    </row>
    <row r="48" spans="6:15">
      <c r="G48" s="75" t="s">
        <v>21</v>
      </c>
      <c r="H48" s="75" t="s">
        <v>53</v>
      </c>
      <c r="I48" s="75" t="s">
        <v>126</v>
      </c>
      <c r="J48" s="76"/>
      <c r="L48" s="74"/>
      <c r="M48" s="74"/>
      <c r="N48" s="74"/>
      <c r="O48" s="74"/>
    </row>
    <row r="49" spans="6:15">
      <c r="G49" s="115"/>
      <c r="H49" s="115"/>
      <c r="I49" s="115"/>
      <c r="J49" s="78"/>
      <c r="L49" s="74"/>
      <c r="M49" s="74"/>
      <c r="N49" s="74"/>
      <c r="O49" s="74"/>
    </row>
    <row r="51" spans="6:15">
      <c r="F51" s="77" t="s">
        <v>72</v>
      </c>
      <c r="G51" s="75"/>
      <c r="H51" s="115"/>
      <c r="I51" s="115"/>
      <c r="J51" s="74" t="s">
        <v>51</v>
      </c>
    </row>
    <row r="52" spans="6:15">
      <c r="F52" s="117">
        <v>42870</v>
      </c>
      <c r="G52" s="116" t="s">
        <v>80</v>
      </c>
      <c r="H52" s="75" t="s">
        <v>53</v>
      </c>
      <c r="I52" s="75" t="s">
        <v>126</v>
      </c>
      <c r="J52" s="76"/>
    </row>
    <row r="53" spans="6:15">
      <c r="F53" s="169" t="s">
        <v>69</v>
      </c>
      <c r="G53" s="75" t="s">
        <v>139</v>
      </c>
      <c r="H53" s="75" t="s">
        <v>53</v>
      </c>
      <c r="I53" s="75" t="s">
        <v>21</v>
      </c>
      <c r="J53" s="76"/>
    </row>
    <row r="54" spans="6:15">
      <c r="F54" s="74"/>
      <c r="G54" s="75" t="s">
        <v>125</v>
      </c>
      <c r="H54" s="75" t="s">
        <v>53</v>
      </c>
      <c r="I54" s="75" t="s">
        <v>124</v>
      </c>
      <c r="J54" s="78"/>
    </row>
    <row r="55" spans="6:15">
      <c r="G55" s="75" t="s">
        <v>29</v>
      </c>
      <c r="H55" s="75" t="s">
        <v>53</v>
      </c>
      <c r="I55" s="75" t="s">
        <v>123</v>
      </c>
      <c r="J55" s="78"/>
    </row>
    <row r="56" spans="6:15">
      <c r="G56" s="172" t="s">
        <v>129</v>
      </c>
      <c r="H56" s="172" t="s">
        <v>53</v>
      </c>
      <c r="I56" s="172" t="s">
        <v>27</v>
      </c>
      <c r="J56" s="78"/>
    </row>
    <row r="57" spans="6:15">
      <c r="G57" s="75" t="s">
        <v>127</v>
      </c>
      <c r="H57" s="75" t="s">
        <v>53</v>
      </c>
      <c r="I57" s="75" t="s">
        <v>128</v>
      </c>
      <c r="J57" s="76"/>
    </row>
    <row r="60" spans="6:15">
      <c r="F60" s="77" t="s">
        <v>73</v>
      </c>
      <c r="G60" s="75"/>
      <c r="H60" s="115"/>
      <c r="I60" s="115"/>
      <c r="J60" s="74" t="s">
        <v>51</v>
      </c>
    </row>
    <row r="61" spans="6:15">
      <c r="F61" s="117">
        <v>42877</v>
      </c>
      <c r="G61" s="75" t="s">
        <v>129</v>
      </c>
      <c r="H61" s="75" t="s">
        <v>53</v>
      </c>
      <c r="I61" s="116" t="s">
        <v>80</v>
      </c>
      <c r="J61" s="76"/>
    </row>
    <row r="62" spans="6:15">
      <c r="F62" s="169" t="s">
        <v>69</v>
      </c>
      <c r="G62" s="75" t="s">
        <v>140</v>
      </c>
      <c r="H62" s="75" t="s">
        <v>53</v>
      </c>
      <c r="I62" s="75" t="s">
        <v>29</v>
      </c>
      <c r="J62" s="76"/>
    </row>
    <row r="63" spans="6:15">
      <c r="F63" s="74"/>
      <c r="G63" s="75" t="s">
        <v>128</v>
      </c>
      <c r="H63" s="75" t="s">
        <v>53</v>
      </c>
      <c r="I63" s="75" t="s">
        <v>125</v>
      </c>
      <c r="J63" s="78"/>
    </row>
    <row r="64" spans="6:15">
      <c r="G64" s="75" t="s">
        <v>27</v>
      </c>
      <c r="H64" s="75" t="s">
        <v>53</v>
      </c>
      <c r="I64" s="75" t="s">
        <v>139</v>
      </c>
      <c r="J64" s="78"/>
    </row>
    <row r="65" spans="6:10">
      <c r="G65" s="75" t="s">
        <v>123</v>
      </c>
      <c r="H65" s="75" t="s">
        <v>53</v>
      </c>
      <c r="I65" s="75" t="s">
        <v>126</v>
      </c>
      <c r="J65" s="78"/>
    </row>
    <row r="66" spans="6:10">
      <c r="G66" s="75" t="s">
        <v>124</v>
      </c>
      <c r="H66" s="75" t="s">
        <v>53</v>
      </c>
      <c r="I66" s="75" t="s">
        <v>21</v>
      </c>
      <c r="J66" s="76"/>
    </row>
    <row r="69" spans="6:10">
      <c r="F69" s="77" t="s">
        <v>74</v>
      </c>
      <c r="G69" s="75"/>
      <c r="H69" s="115"/>
      <c r="I69" s="115"/>
      <c r="J69" s="74" t="s">
        <v>51</v>
      </c>
    </row>
    <row r="70" spans="6:10">
      <c r="F70" s="117">
        <v>42884</v>
      </c>
      <c r="G70" s="116" t="s">
        <v>80</v>
      </c>
      <c r="H70" s="75" t="s">
        <v>53</v>
      </c>
      <c r="I70" s="75" t="s">
        <v>139</v>
      </c>
      <c r="J70" s="76"/>
    </row>
    <row r="71" spans="6:10">
      <c r="F71" s="169" t="s">
        <v>69</v>
      </c>
      <c r="G71" s="75" t="s">
        <v>125</v>
      </c>
      <c r="H71" s="75" t="s">
        <v>53</v>
      </c>
      <c r="I71" s="75" t="s">
        <v>126</v>
      </c>
      <c r="J71" s="76" t="s">
        <v>199</v>
      </c>
    </row>
    <row r="72" spans="6:10">
      <c r="F72" s="195" t="s">
        <v>202</v>
      </c>
      <c r="G72" s="75" t="s">
        <v>29</v>
      </c>
      <c r="H72" s="75" t="s">
        <v>53</v>
      </c>
      <c r="I72" s="75" t="s">
        <v>21</v>
      </c>
      <c r="J72" s="78" t="s">
        <v>160</v>
      </c>
    </row>
    <row r="73" spans="6:10">
      <c r="F73" s="196" t="s">
        <v>109</v>
      </c>
      <c r="G73" s="75" t="s">
        <v>129</v>
      </c>
      <c r="H73" s="75" t="s">
        <v>53</v>
      </c>
      <c r="I73" s="75" t="s">
        <v>124</v>
      </c>
      <c r="J73" s="78" t="s">
        <v>200</v>
      </c>
    </row>
    <row r="74" spans="6:10">
      <c r="G74" s="172" t="s">
        <v>127</v>
      </c>
      <c r="H74" s="172" t="s">
        <v>53</v>
      </c>
      <c r="I74" s="172" t="s">
        <v>123</v>
      </c>
      <c r="J74" s="78" t="s">
        <v>133</v>
      </c>
    </row>
    <row r="75" spans="6:10">
      <c r="G75" s="75" t="s">
        <v>128</v>
      </c>
      <c r="H75" s="75" t="s">
        <v>53</v>
      </c>
      <c r="I75" s="75" t="s">
        <v>27</v>
      </c>
      <c r="J75" s="76" t="s">
        <v>131</v>
      </c>
    </row>
    <row r="78" spans="6:10">
      <c r="F78" s="77" t="s">
        <v>75</v>
      </c>
      <c r="G78" s="75"/>
      <c r="H78" s="115"/>
      <c r="I78" s="115"/>
      <c r="J78" s="74" t="s">
        <v>51</v>
      </c>
    </row>
    <row r="79" spans="6:10">
      <c r="F79" s="117">
        <v>42898</v>
      </c>
      <c r="G79" s="75" t="s">
        <v>27</v>
      </c>
      <c r="H79" s="75" t="s">
        <v>53</v>
      </c>
      <c r="I79" s="116" t="s">
        <v>80</v>
      </c>
      <c r="J79" s="76"/>
    </row>
    <row r="80" spans="6:10">
      <c r="F80" s="169" t="s">
        <v>69</v>
      </c>
      <c r="G80" s="75" t="s">
        <v>123</v>
      </c>
      <c r="H80" s="75" t="s">
        <v>53</v>
      </c>
      <c r="I80" s="75" t="s">
        <v>128</v>
      </c>
      <c r="J80" s="76" t="s">
        <v>131</v>
      </c>
    </row>
    <row r="81" spans="6:10">
      <c r="F81" s="195" t="s">
        <v>202</v>
      </c>
      <c r="G81" s="75" t="s">
        <v>124</v>
      </c>
      <c r="H81" s="75" t="s">
        <v>53</v>
      </c>
      <c r="I81" s="75" t="s">
        <v>127</v>
      </c>
      <c r="J81" s="78" t="s">
        <v>160</v>
      </c>
    </row>
    <row r="82" spans="6:10">
      <c r="F82" s="197" t="s">
        <v>121</v>
      </c>
      <c r="G82" s="75" t="s">
        <v>21</v>
      </c>
      <c r="H82" s="75" t="s">
        <v>53</v>
      </c>
      <c r="I82" s="75" t="s">
        <v>129</v>
      </c>
      <c r="J82" s="78" t="s">
        <v>133</v>
      </c>
    </row>
    <row r="83" spans="6:10">
      <c r="G83" s="172" t="s">
        <v>126</v>
      </c>
      <c r="H83" s="172" t="s">
        <v>53</v>
      </c>
      <c r="I83" s="172" t="s">
        <v>29</v>
      </c>
      <c r="J83" s="78" t="s">
        <v>134</v>
      </c>
    </row>
    <row r="84" spans="6:10">
      <c r="G84" s="75" t="s">
        <v>139</v>
      </c>
      <c r="H84" s="75" t="s">
        <v>53</v>
      </c>
      <c r="I84" s="75" t="s">
        <v>125</v>
      </c>
      <c r="J84" s="76" t="s">
        <v>132</v>
      </c>
    </row>
    <row r="87" spans="6:10">
      <c r="F87" s="77" t="s">
        <v>77</v>
      </c>
      <c r="G87" s="75"/>
      <c r="H87" s="115"/>
      <c r="I87" s="115"/>
      <c r="J87" s="74" t="s">
        <v>51</v>
      </c>
    </row>
    <row r="88" spans="6:10">
      <c r="F88" s="117">
        <v>42908</v>
      </c>
      <c r="G88" s="116" t="s">
        <v>80</v>
      </c>
      <c r="H88" s="75" t="s">
        <v>53</v>
      </c>
      <c r="I88" s="75" t="s">
        <v>125</v>
      </c>
      <c r="J88" s="76"/>
    </row>
    <row r="89" spans="6:10">
      <c r="F89" s="169" t="s">
        <v>69</v>
      </c>
      <c r="G89" s="75" t="s">
        <v>29</v>
      </c>
      <c r="H89" s="75" t="s">
        <v>53</v>
      </c>
      <c r="I89" s="75" t="s">
        <v>139</v>
      </c>
      <c r="J89" s="76" t="s">
        <v>160</v>
      </c>
    </row>
    <row r="90" spans="6:10">
      <c r="F90" s="195" t="s">
        <v>202</v>
      </c>
      <c r="G90" s="75" t="s">
        <v>129</v>
      </c>
      <c r="H90" s="75" t="s">
        <v>53</v>
      </c>
      <c r="I90" s="75" t="s">
        <v>126</v>
      </c>
      <c r="J90" s="78" t="s">
        <v>133</v>
      </c>
    </row>
    <row r="91" spans="6:10">
      <c r="F91" s="196" t="s">
        <v>180</v>
      </c>
      <c r="G91" s="75" t="s">
        <v>127</v>
      </c>
      <c r="H91" s="75" t="s">
        <v>53</v>
      </c>
      <c r="I91" s="75" t="s">
        <v>141</v>
      </c>
      <c r="J91" s="78" t="s">
        <v>131</v>
      </c>
    </row>
    <row r="92" spans="6:10">
      <c r="G92" s="172" t="s">
        <v>128</v>
      </c>
      <c r="H92" s="172" t="s">
        <v>53</v>
      </c>
      <c r="I92" s="172" t="s">
        <v>124</v>
      </c>
      <c r="J92" s="78" t="s">
        <v>132</v>
      </c>
    </row>
    <row r="93" spans="6:10">
      <c r="G93" s="75" t="s">
        <v>27</v>
      </c>
      <c r="H93" s="75" t="s">
        <v>53</v>
      </c>
      <c r="I93" s="75" t="s">
        <v>123</v>
      </c>
      <c r="J93" s="76" t="s">
        <v>134</v>
      </c>
    </row>
    <row r="96" spans="6:10">
      <c r="F96" s="77" t="s">
        <v>78</v>
      </c>
      <c r="G96" s="75"/>
      <c r="H96" s="115"/>
      <c r="I96" s="115"/>
      <c r="J96" s="74" t="s">
        <v>51</v>
      </c>
    </row>
    <row r="97" spans="6:10">
      <c r="F97" s="194">
        <v>42919</v>
      </c>
      <c r="G97" s="75" t="s">
        <v>123</v>
      </c>
      <c r="H97" s="75" t="s">
        <v>53</v>
      </c>
      <c r="I97" s="116" t="s">
        <v>80</v>
      </c>
      <c r="J97" s="76"/>
    </row>
    <row r="98" spans="6:10">
      <c r="F98" s="169" t="s">
        <v>69</v>
      </c>
      <c r="G98" s="75" t="s">
        <v>124</v>
      </c>
      <c r="H98" s="75" t="s">
        <v>53</v>
      </c>
      <c r="I98" s="75" t="s">
        <v>27</v>
      </c>
      <c r="J98" s="76" t="s">
        <v>133</v>
      </c>
    </row>
    <row r="99" spans="6:10">
      <c r="F99" s="195" t="s">
        <v>202</v>
      </c>
      <c r="G99" s="75" t="s">
        <v>21</v>
      </c>
      <c r="H99" s="75" t="s">
        <v>53</v>
      </c>
      <c r="I99" s="75" t="s">
        <v>128</v>
      </c>
      <c r="J99" s="78" t="s">
        <v>160</v>
      </c>
    </row>
    <row r="100" spans="6:10">
      <c r="F100" s="196" t="s">
        <v>90</v>
      </c>
      <c r="G100" s="75" t="s">
        <v>126</v>
      </c>
      <c r="H100" s="75" t="s">
        <v>53</v>
      </c>
      <c r="I100" s="75" t="s">
        <v>127</v>
      </c>
      <c r="J100" s="78" t="s">
        <v>132</v>
      </c>
    </row>
    <row r="101" spans="6:10">
      <c r="G101" s="172" t="s">
        <v>139</v>
      </c>
      <c r="H101" s="172" t="s">
        <v>53</v>
      </c>
      <c r="I101" s="172" t="s">
        <v>129</v>
      </c>
      <c r="J101" s="78" t="s">
        <v>131</v>
      </c>
    </row>
    <row r="102" spans="6:10">
      <c r="G102" s="75" t="s">
        <v>125</v>
      </c>
      <c r="H102" s="75" t="s">
        <v>53</v>
      </c>
      <c r="I102" s="75" t="s">
        <v>29</v>
      </c>
      <c r="J102" s="76" t="s">
        <v>134</v>
      </c>
    </row>
    <row r="105" spans="6:10">
      <c r="F105" s="77" t="s">
        <v>47</v>
      </c>
      <c r="G105" s="75"/>
      <c r="H105" s="115"/>
      <c r="I105" s="115"/>
      <c r="J105" s="74" t="s">
        <v>51</v>
      </c>
    </row>
    <row r="106" spans="6:10">
      <c r="F106" s="117">
        <v>42922</v>
      </c>
      <c r="G106" s="172" t="s">
        <v>139</v>
      </c>
      <c r="H106" s="75" t="s">
        <v>53</v>
      </c>
      <c r="I106" s="75" t="s">
        <v>128</v>
      </c>
      <c r="J106" s="76" t="s">
        <v>133</v>
      </c>
    </row>
    <row r="107" spans="6:10">
      <c r="F107" s="169" t="s">
        <v>69</v>
      </c>
      <c r="G107" s="75" t="s">
        <v>27</v>
      </c>
      <c r="H107" s="75" t="s">
        <v>53</v>
      </c>
      <c r="I107" s="75" t="s">
        <v>123</v>
      </c>
      <c r="J107" s="76" t="s">
        <v>134</v>
      </c>
    </row>
    <row r="108" spans="6:10">
      <c r="F108" s="195" t="s">
        <v>202</v>
      </c>
      <c r="G108" s="75" t="s">
        <v>124</v>
      </c>
      <c r="H108" s="75" t="s">
        <v>53</v>
      </c>
      <c r="I108" s="172" t="s">
        <v>129</v>
      </c>
      <c r="J108" s="78" t="s">
        <v>132</v>
      </c>
    </row>
    <row r="109" spans="6:10">
      <c r="F109" s="196" t="s">
        <v>162</v>
      </c>
      <c r="G109" s="75" t="s">
        <v>126</v>
      </c>
      <c r="H109" s="75" t="s">
        <v>53</v>
      </c>
      <c r="I109" s="75" t="s">
        <v>127</v>
      </c>
      <c r="J109" s="78" t="s">
        <v>160</v>
      </c>
    </row>
    <row r="110" spans="6:10">
      <c r="F110" s="196" t="s">
        <v>109</v>
      </c>
      <c r="G110" s="75" t="s">
        <v>21</v>
      </c>
      <c r="H110" s="172" t="s">
        <v>53</v>
      </c>
      <c r="I110" s="75" t="s">
        <v>125</v>
      </c>
      <c r="J110" s="78" t="s">
        <v>131</v>
      </c>
    </row>
    <row r="111" spans="6:10">
      <c r="G111" s="75" t="s">
        <v>29</v>
      </c>
      <c r="H111" s="75" t="s">
        <v>53</v>
      </c>
      <c r="I111" s="75" t="s">
        <v>79</v>
      </c>
      <c r="J111" s="76" t="s">
        <v>201</v>
      </c>
    </row>
  </sheetData>
  <sheetProtection password="C0BD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C26" sqref="C26"/>
    </sheetView>
  </sheetViews>
  <sheetFormatPr baseColWidth="10" defaultColWidth="11.42578125" defaultRowHeight="15"/>
  <cols>
    <col min="1" max="9" width="21.7109375" customWidth="1"/>
    <col min="10" max="10" width="15.140625" bestFit="1" customWidth="1"/>
  </cols>
  <sheetData>
    <row r="1" spans="1:10" ht="15.75" thickBot="1"/>
    <row r="2" spans="1:10" ht="15.75" thickBot="1">
      <c r="A2" s="112"/>
      <c r="B2" s="86" t="s">
        <v>27</v>
      </c>
      <c r="C2" s="87" t="s">
        <v>29</v>
      </c>
      <c r="D2" s="39" t="s">
        <v>23</v>
      </c>
      <c r="E2" s="39" t="s">
        <v>25</v>
      </c>
      <c r="F2" s="88" t="s">
        <v>21</v>
      </c>
      <c r="G2" s="87" t="s">
        <v>5</v>
      </c>
      <c r="H2" s="89" t="s">
        <v>58</v>
      </c>
      <c r="I2" s="106" t="s">
        <v>3</v>
      </c>
      <c r="J2" s="108" t="s">
        <v>59</v>
      </c>
    </row>
    <row r="3" spans="1:10" ht="16.5" thickBot="1">
      <c r="A3" s="82" t="s">
        <v>27</v>
      </c>
      <c r="B3" s="96"/>
      <c r="C3" s="99"/>
      <c r="D3" s="99"/>
      <c r="E3" s="101"/>
      <c r="F3" s="101"/>
      <c r="G3" s="99"/>
      <c r="H3" s="91"/>
      <c r="I3" s="90"/>
      <c r="J3" s="111">
        <f>SUM(B3:I3)</f>
        <v>0</v>
      </c>
    </row>
    <row r="4" spans="1:10" ht="16.5" thickBot="1">
      <c r="A4" s="83" t="s">
        <v>29</v>
      </c>
      <c r="B4" s="97"/>
      <c r="C4" s="100"/>
      <c r="D4" s="97"/>
      <c r="E4" s="92"/>
      <c r="F4" s="92"/>
      <c r="G4" s="97"/>
      <c r="H4" s="94"/>
      <c r="I4" s="93"/>
      <c r="J4" s="111">
        <f t="shared" ref="J4:J10" si="0">SUM(B4:I4)</f>
        <v>0</v>
      </c>
    </row>
    <row r="5" spans="1:10" ht="16.5" thickBot="1">
      <c r="A5" s="39" t="s">
        <v>23</v>
      </c>
      <c r="B5" s="97"/>
      <c r="C5" s="97"/>
      <c r="D5" s="100"/>
      <c r="E5" s="92"/>
      <c r="F5" s="92"/>
      <c r="G5" s="97"/>
      <c r="H5" s="94"/>
      <c r="I5" s="93"/>
      <c r="J5" s="111">
        <f t="shared" si="0"/>
        <v>0</v>
      </c>
    </row>
    <row r="6" spans="1:10" ht="16.5" thickBot="1">
      <c r="A6" s="39" t="s">
        <v>25</v>
      </c>
      <c r="B6" s="97"/>
      <c r="C6" s="97"/>
      <c r="D6" s="97"/>
      <c r="E6" s="102"/>
      <c r="F6" s="92"/>
      <c r="G6" s="97"/>
      <c r="H6" s="94"/>
      <c r="I6" s="93"/>
      <c r="J6" s="111">
        <f t="shared" si="0"/>
        <v>0</v>
      </c>
    </row>
    <row r="7" spans="1:10" ht="16.5" thickBot="1">
      <c r="A7" s="84" t="s">
        <v>21</v>
      </c>
      <c r="B7" s="97"/>
      <c r="C7" s="97"/>
      <c r="D7" s="97"/>
      <c r="E7" s="92"/>
      <c r="F7" s="102"/>
      <c r="G7" s="97"/>
      <c r="H7" s="94"/>
      <c r="I7" s="93"/>
      <c r="J7" s="111">
        <f t="shared" si="0"/>
        <v>0</v>
      </c>
    </row>
    <row r="8" spans="1:10" ht="16.5" thickBot="1">
      <c r="A8" s="83" t="s">
        <v>5</v>
      </c>
      <c r="B8" s="97"/>
      <c r="C8" s="97"/>
      <c r="D8" s="97"/>
      <c r="E8" s="92"/>
      <c r="F8" s="92"/>
      <c r="G8" s="100"/>
      <c r="H8" s="94"/>
      <c r="I8" s="93"/>
      <c r="J8" s="111">
        <f t="shared" si="0"/>
        <v>0</v>
      </c>
    </row>
    <row r="9" spans="1:10" ht="16.5" thickBot="1">
      <c r="A9" s="85" t="s">
        <v>19</v>
      </c>
      <c r="B9" s="97"/>
      <c r="C9" s="97"/>
      <c r="D9" s="97"/>
      <c r="E9" s="92"/>
      <c r="F9" s="92"/>
      <c r="G9" s="97"/>
      <c r="H9" s="103"/>
      <c r="I9" s="93"/>
      <c r="J9" s="111">
        <f t="shared" si="0"/>
        <v>0</v>
      </c>
    </row>
    <row r="10" spans="1:10" ht="16.5" thickBot="1">
      <c r="A10" s="106" t="s">
        <v>3</v>
      </c>
      <c r="B10" s="98"/>
      <c r="C10" s="98"/>
      <c r="D10" s="98"/>
      <c r="E10" s="95"/>
      <c r="F10" s="95"/>
      <c r="G10" s="98"/>
      <c r="H10" s="104"/>
      <c r="I10" s="107"/>
      <c r="J10" s="111">
        <f t="shared" si="0"/>
        <v>0</v>
      </c>
    </row>
    <row r="11" spans="1:10" ht="16.5" thickBot="1">
      <c r="A11" s="108" t="s">
        <v>60</v>
      </c>
      <c r="B11" s="110"/>
      <c r="C11" s="110"/>
      <c r="D11" s="110"/>
      <c r="E11" s="110"/>
      <c r="F11" s="110"/>
      <c r="G11" s="110"/>
      <c r="H11" s="110"/>
      <c r="I11" s="110"/>
      <c r="J11" s="109"/>
    </row>
    <row r="12" spans="1:10" ht="15.75">
      <c r="B12" s="81"/>
      <c r="C12" s="81"/>
      <c r="F12" s="81"/>
    </row>
    <row r="13" spans="1:10" ht="15.75">
      <c r="F13" s="81"/>
    </row>
    <row r="14" spans="1:10" ht="15.75">
      <c r="F14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4.14062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5.140625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80"/>
      <c r="C2" s="5"/>
      <c r="D2" s="180"/>
      <c r="E2" s="180"/>
      <c r="F2" s="180"/>
      <c r="G2" s="4"/>
      <c r="H2" s="180"/>
      <c r="I2" s="5"/>
      <c r="J2" s="180"/>
      <c r="K2" s="180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80"/>
      <c r="C3" s="5"/>
      <c r="D3" s="180"/>
      <c r="E3" s="180"/>
      <c r="F3" s="180"/>
      <c r="G3" s="4"/>
      <c r="H3" s="180"/>
      <c r="I3" s="5"/>
      <c r="J3" s="180"/>
      <c r="K3" s="180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30</v>
      </c>
      <c r="B4" s="180"/>
      <c r="C4" s="6"/>
      <c r="D4" s="180"/>
      <c r="E4" s="180"/>
      <c r="F4" s="180"/>
      <c r="G4" s="211" t="s">
        <v>143</v>
      </c>
      <c r="H4" s="211"/>
      <c r="I4" s="211"/>
      <c r="J4" s="180"/>
      <c r="K4" s="180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80"/>
      <c r="C5" s="6"/>
      <c r="D5" s="180"/>
      <c r="E5" s="180"/>
      <c r="F5" s="180"/>
      <c r="G5" s="4"/>
      <c r="H5" s="180"/>
      <c r="I5" s="6"/>
      <c r="J5" s="180"/>
      <c r="K5" s="180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110</v>
      </c>
      <c r="D6" s="214"/>
      <c r="E6" s="214"/>
      <c r="F6" s="214"/>
      <c r="G6" s="215"/>
      <c r="H6" s="130">
        <f>SUM(C16+D16+E16+I13+I10+I9+I8)</f>
        <v>13</v>
      </c>
      <c r="I6" s="212" t="s">
        <v>65</v>
      </c>
      <c r="J6"/>
      <c r="K6" s="128" t="s">
        <v>20</v>
      </c>
      <c r="L6" s="129" t="s">
        <v>64</v>
      </c>
      <c r="M6" s="213" t="s">
        <v>114</v>
      </c>
      <c r="N6" s="214"/>
      <c r="O6" s="214"/>
      <c r="P6" s="214"/>
      <c r="Q6" s="215"/>
      <c r="R6" s="130">
        <f>SUM(M16+N16+O16+S13+S10+S9+S8)</f>
        <v>9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79" t="s">
        <v>11</v>
      </c>
      <c r="G7" s="179" t="s">
        <v>12</v>
      </c>
      <c r="H7" s="179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79" t="s">
        <v>11</v>
      </c>
      <c r="Q7" s="179" t="s">
        <v>12</v>
      </c>
      <c r="R7" s="179" t="s">
        <v>13</v>
      </c>
      <c r="S7" s="212"/>
    </row>
    <row r="8" spans="1:21" ht="15">
      <c r="A8" s="134" t="s">
        <v>145</v>
      </c>
      <c r="B8" s="132">
        <v>0</v>
      </c>
      <c r="C8" s="135">
        <v>234</v>
      </c>
      <c r="D8" s="135">
        <v>216</v>
      </c>
      <c r="E8" s="135">
        <v>187</v>
      </c>
      <c r="F8" s="136">
        <f>SUM(C8:E8)</f>
        <v>637</v>
      </c>
      <c r="G8" s="132">
        <f>B8*3</f>
        <v>0</v>
      </c>
      <c r="H8" s="137">
        <f>F8+G8</f>
        <v>637</v>
      </c>
      <c r="I8" s="138">
        <f>IF(H8&gt;R8,1,0)</f>
        <v>1</v>
      </c>
      <c r="J8"/>
      <c r="K8" s="134" t="s">
        <v>115</v>
      </c>
      <c r="L8" s="132">
        <v>49</v>
      </c>
      <c r="M8" s="135">
        <v>137</v>
      </c>
      <c r="N8" s="135">
        <v>115</v>
      </c>
      <c r="O8" s="135">
        <v>147</v>
      </c>
      <c r="P8" s="136">
        <f>SUM(M8:O8)</f>
        <v>399</v>
      </c>
      <c r="Q8" s="132">
        <f>L8*3</f>
        <v>147</v>
      </c>
      <c r="R8" s="137">
        <f>P8+Q8</f>
        <v>546</v>
      </c>
      <c r="S8" s="138">
        <f>IF(R8&gt;H8,1,0)</f>
        <v>0</v>
      </c>
    </row>
    <row r="9" spans="1:21" ht="15">
      <c r="A9" s="134" t="s">
        <v>112</v>
      </c>
      <c r="B9" s="132">
        <v>51</v>
      </c>
      <c r="C9" s="135">
        <v>199</v>
      </c>
      <c r="D9" s="135">
        <v>143</v>
      </c>
      <c r="E9" s="135">
        <v>138</v>
      </c>
      <c r="F9" s="136">
        <f>SUM(C9:E9)</f>
        <v>480</v>
      </c>
      <c r="G9" s="132">
        <f>B9*3</f>
        <v>153</v>
      </c>
      <c r="H9" s="137">
        <f>F9+G9</f>
        <v>633</v>
      </c>
      <c r="I9" s="138">
        <f>IF(H9&gt;R9,1,0)</f>
        <v>0</v>
      </c>
      <c r="J9"/>
      <c r="K9" s="134" t="s">
        <v>116</v>
      </c>
      <c r="L9" s="132">
        <v>40</v>
      </c>
      <c r="M9" s="135">
        <v>184</v>
      </c>
      <c r="N9" s="135">
        <v>190</v>
      </c>
      <c r="O9" s="135">
        <v>187</v>
      </c>
      <c r="P9" s="136">
        <f>SUM(M9:O9)</f>
        <v>561</v>
      </c>
      <c r="Q9" s="132">
        <f>L9*3</f>
        <v>120</v>
      </c>
      <c r="R9" s="137">
        <f>P9+Q9</f>
        <v>681</v>
      </c>
      <c r="S9" s="138">
        <f>IF(R9&gt;H9,1,0)</f>
        <v>1</v>
      </c>
    </row>
    <row r="10" spans="1:21" ht="15">
      <c r="A10" s="134" t="s">
        <v>113</v>
      </c>
      <c r="B10" s="132">
        <v>22</v>
      </c>
      <c r="C10" s="135">
        <v>191</v>
      </c>
      <c r="D10" s="135">
        <v>142</v>
      </c>
      <c r="E10" s="135">
        <v>157</v>
      </c>
      <c r="F10" s="139">
        <f>SUM(C10:E10)</f>
        <v>490</v>
      </c>
      <c r="G10" s="132">
        <f>B10*3</f>
        <v>66</v>
      </c>
      <c r="H10" s="140">
        <f>F10+G10</f>
        <v>556</v>
      </c>
      <c r="I10" s="138">
        <f>IF(H10&gt;R10,1,0)</f>
        <v>1</v>
      </c>
      <c r="J10"/>
      <c r="K10" s="134" t="s">
        <v>117</v>
      </c>
      <c r="L10" s="132">
        <v>36</v>
      </c>
      <c r="M10" s="135">
        <v>142</v>
      </c>
      <c r="N10" s="135">
        <v>135</v>
      </c>
      <c r="O10" s="135">
        <v>158</v>
      </c>
      <c r="P10" s="139">
        <f>SUM(M10:O10)</f>
        <v>435</v>
      </c>
      <c r="Q10" s="132">
        <f>L10*3</f>
        <v>108</v>
      </c>
      <c r="R10" s="140">
        <f>P10+Q10</f>
        <v>543</v>
      </c>
      <c r="S10" s="141">
        <f>IF(R10&gt;H10,1,0)</f>
        <v>0</v>
      </c>
    </row>
    <row r="11" spans="1:21" ht="15">
      <c r="A11" s="131"/>
      <c r="B11" s="142" t="s">
        <v>14</v>
      </c>
      <c r="C11" s="132">
        <f>SUM(C8:C10)</f>
        <v>624</v>
      </c>
      <c r="D11" s="132">
        <f>SUM(D8:D10)</f>
        <v>501</v>
      </c>
      <c r="E11" s="132">
        <f>SUM(E8:E10)</f>
        <v>482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463</v>
      </c>
      <c r="N11" s="132">
        <f>SUM(N8:N10)</f>
        <v>440</v>
      </c>
      <c r="O11" s="147">
        <f>SUM(O8:O10)</f>
        <v>492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73</v>
      </c>
      <c r="D12" s="132">
        <f>SUM(B8:B10)</f>
        <v>73</v>
      </c>
      <c r="E12" s="132">
        <f>SUM(B8:B10)</f>
        <v>73</v>
      </c>
      <c r="F12" s="149"/>
      <c r="G12" s="136">
        <f>SUM(F8:F10)</f>
        <v>1607</v>
      </c>
      <c r="H12" s="150"/>
      <c r="I12" s="151"/>
      <c r="J12"/>
      <c r="K12" s="131"/>
      <c r="L12" s="142" t="s">
        <v>15</v>
      </c>
      <c r="M12" s="132">
        <f>SUM(L8:L10)</f>
        <v>125</v>
      </c>
      <c r="N12" s="132">
        <f>SUM(L8:L10)</f>
        <v>125</v>
      </c>
      <c r="O12" s="147">
        <f>SUM(L8:L10)</f>
        <v>125</v>
      </c>
      <c r="P12" s="152"/>
      <c r="Q12" s="136">
        <f>SUM(P8:P10)</f>
        <v>1395</v>
      </c>
      <c r="R12" s="153"/>
      <c r="S12" s="151"/>
    </row>
    <row r="13" spans="1:21" ht="15">
      <c r="A13" s="131"/>
      <c r="B13" s="142" t="s">
        <v>16</v>
      </c>
      <c r="C13" s="154">
        <f>C12+C11</f>
        <v>697</v>
      </c>
      <c r="D13" s="154">
        <f>D12+D11</f>
        <v>574</v>
      </c>
      <c r="E13" s="154">
        <f>E12+E11</f>
        <v>555</v>
      </c>
      <c r="F13" s="149"/>
      <c r="G13" s="149" t="s">
        <v>0</v>
      </c>
      <c r="H13" s="155">
        <f>SUM(H8:H10)</f>
        <v>1826</v>
      </c>
      <c r="I13" s="156">
        <f>IF(H13&gt;R13,1,0)</f>
        <v>1</v>
      </c>
      <c r="J13"/>
      <c r="K13" s="131"/>
      <c r="L13" s="142" t="s">
        <v>16</v>
      </c>
      <c r="M13" s="154">
        <f>M12+M11</f>
        <v>588</v>
      </c>
      <c r="N13" s="154">
        <f>N12+N11</f>
        <v>565</v>
      </c>
      <c r="O13" s="154">
        <f>O12+O11</f>
        <v>617</v>
      </c>
      <c r="P13" s="157"/>
      <c r="Q13" s="149" t="s">
        <v>0</v>
      </c>
      <c r="R13" s="137">
        <f>SUM(R8:R10)</f>
        <v>1770</v>
      </c>
      <c r="S13" s="158">
        <f>IF(H13&lt;R13,1,0)</f>
        <v>0</v>
      </c>
    </row>
    <row r="14" spans="1:21" ht="15">
      <c r="A14" s="216" t="s">
        <v>66</v>
      </c>
      <c r="B14" s="216"/>
      <c r="C14" s="159">
        <f>IF(C13&gt;M13,3,0)</f>
        <v>3</v>
      </c>
      <c r="D14" s="159">
        <f t="shared" ref="D14:E14" si="0">IF(D13&gt;N13,3,0)</f>
        <v>3</v>
      </c>
      <c r="E14" s="159">
        <f t="shared" si="0"/>
        <v>0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0</v>
      </c>
      <c r="N14" s="159">
        <f t="shared" ref="N14:O14" si="1">IF(D13&lt;N13,3,0)</f>
        <v>0</v>
      </c>
      <c r="O14" s="159">
        <f t="shared" si="1"/>
        <v>3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3</v>
      </c>
      <c r="D15" s="162">
        <f>IF((D10+B10)&gt;(N10+L10),1,0)+IF((D9+B9)&gt;(N9+L9),1,0)+IF((D8+B8)&gt;(N8+L8),1,0)</f>
        <v>1</v>
      </c>
      <c r="E15" s="162">
        <f>IF((E10+B10)&gt;(O10+L10),1,0)+IF((E9+B9)&gt;(O9+L9),1,0)+IF((E8+B8)&gt;(O8+L8),1,0)</f>
        <v>0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0</v>
      </c>
      <c r="N15" s="162">
        <f>IF((D10+B10)&lt;(N10+L10),1,0)+IF((D9+B9)&lt;(N9+L9),1,0)+IF((D8+B8)&lt;(N8+L8),1,0)</f>
        <v>2</v>
      </c>
      <c r="O15" s="162">
        <f>IF((E10+B10)&lt;(O10+L10),1,0)+IF((E9+B9)&lt;(O9+L9),1,0)+IF((E8+B8)&lt;(O8+L8),1,0)</f>
        <v>3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6</v>
      </c>
      <c r="D16" s="163">
        <f>SUM(D14:D15)</f>
        <v>4</v>
      </c>
      <c r="E16" s="163">
        <f>SUM(E14:E15)</f>
        <v>0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0</v>
      </c>
      <c r="N16" s="163">
        <f t="shared" ref="N16:O16" si="2">SUM(N14:N15)</f>
        <v>2</v>
      </c>
      <c r="O16" s="163">
        <f t="shared" si="2"/>
        <v>6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87</v>
      </c>
      <c r="D20" s="214"/>
      <c r="E20" s="214"/>
      <c r="F20" s="214"/>
      <c r="G20" s="215"/>
      <c r="H20" s="130">
        <f>SUM(C30+D30+E30+I27+I24+I23+I22)</f>
        <v>7</v>
      </c>
      <c r="I20" s="212" t="s">
        <v>65</v>
      </c>
      <c r="J20"/>
      <c r="K20" s="128" t="s">
        <v>24</v>
      </c>
      <c r="L20" s="129" t="s">
        <v>64</v>
      </c>
      <c r="M20" s="213" t="s">
        <v>91</v>
      </c>
      <c r="N20" s="214"/>
      <c r="O20" s="214"/>
      <c r="P20" s="214"/>
      <c r="Q20" s="215"/>
      <c r="R20" s="130">
        <f>SUM(M30+N30+O30+S27+S24+S23+S22)</f>
        <v>15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79" t="s">
        <v>11</v>
      </c>
      <c r="G21" s="179" t="s">
        <v>12</v>
      </c>
      <c r="H21" s="179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79" t="s">
        <v>11</v>
      </c>
      <c r="Q21" s="179" t="s">
        <v>12</v>
      </c>
      <c r="R21" s="179" t="s">
        <v>13</v>
      </c>
      <c r="S21" s="212"/>
    </row>
    <row r="22" spans="1:19" ht="15">
      <c r="A22" s="134" t="s">
        <v>88</v>
      </c>
      <c r="B22" s="132">
        <v>21</v>
      </c>
      <c r="C22" s="135">
        <v>142</v>
      </c>
      <c r="D22" s="135">
        <v>124</v>
      </c>
      <c r="E22" s="135">
        <v>171</v>
      </c>
      <c r="F22" s="136">
        <f>SUM(C22:E22)</f>
        <v>437</v>
      </c>
      <c r="G22" s="132">
        <f>B22*3</f>
        <v>63</v>
      </c>
      <c r="H22" s="137">
        <f>F22+G22</f>
        <v>500</v>
      </c>
      <c r="I22" s="138">
        <f>IF(H22&gt;R22,1,0)</f>
        <v>0</v>
      </c>
      <c r="J22"/>
      <c r="K22" s="134" t="s">
        <v>146</v>
      </c>
      <c r="L22" s="132">
        <v>28</v>
      </c>
      <c r="M22" s="135">
        <v>179</v>
      </c>
      <c r="N22" s="135">
        <v>142</v>
      </c>
      <c r="O22" s="135">
        <v>143</v>
      </c>
      <c r="P22" s="136">
        <f>SUM(M22:O22)</f>
        <v>464</v>
      </c>
      <c r="Q22" s="132">
        <f>L22*3</f>
        <v>84</v>
      </c>
      <c r="R22" s="137">
        <f>P22+Q22</f>
        <v>548</v>
      </c>
      <c r="S22" s="138">
        <f>IF(R22&gt;H22,1,0)</f>
        <v>1</v>
      </c>
    </row>
    <row r="23" spans="1:19" ht="15">
      <c r="A23" s="134" t="s">
        <v>89</v>
      </c>
      <c r="B23" s="132">
        <v>37</v>
      </c>
      <c r="C23" s="135">
        <v>177</v>
      </c>
      <c r="D23" s="135">
        <v>167</v>
      </c>
      <c r="E23" s="135">
        <v>123</v>
      </c>
      <c r="F23" s="136">
        <f>SUM(C23:E23)</f>
        <v>467</v>
      </c>
      <c r="G23" s="132">
        <f>B23*3</f>
        <v>111</v>
      </c>
      <c r="H23" s="137">
        <f>F23+G23</f>
        <v>578</v>
      </c>
      <c r="I23" s="138">
        <f>IF(H23&gt;R23,1,0)</f>
        <v>0</v>
      </c>
      <c r="J23"/>
      <c r="K23" s="134" t="s">
        <v>147</v>
      </c>
      <c r="L23" s="132">
        <v>50</v>
      </c>
      <c r="M23" s="135">
        <v>111</v>
      </c>
      <c r="N23" s="135">
        <v>145</v>
      </c>
      <c r="O23" s="135">
        <v>224</v>
      </c>
      <c r="P23" s="136">
        <f>SUM(M23:O23)</f>
        <v>480</v>
      </c>
      <c r="Q23" s="132">
        <f>L23*3</f>
        <v>150</v>
      </c>
      <c r="R23" s="137">
        <f>P23+Q23</f>
        <v>630</v>
      </c>
      <c r="S23" s="138">
        <f>IF(R23&gt;H23,1,0)</f>
        <v>1</v>
      </c>
    </row>
    <row r="24" spans="1:19" ht="15">
      <c r="A24" s="134" t="s">
        <v>101</v>
      </c>
      <c r="B24" s="132">
        <v>42</v>
      </c>
      <c r="C24" s="135">
        <v>154</v>
      </c>
      <c r="D24" s="135">
        <v>106</v>
      </c>
      <c r="E24" s="135">
        <v>145</v>
      </c>
      <c r="F24" s="139">
        <f>SUM(C24:E24)</f>
        <v>405</v>
      </c>
      <c r="G24" s="132">
        <f>B24*3</f>
        <v>126</v>
      </c>
      <c r="H24" s="140">
        <f>F24+G24</f>
        <v>531</v>
      </c>
      <c r="I24" s="138">
        <f>IF(H24&gt;R24,1,0)</f>
        <v>0</v>
      </c>
      <c r="J24"/>
      <c r="K24" s="134" t="s">
        <v>94</v>
      </c>
      <c r="L24" s="132">
        <v>30</v>
      </c>
      <c r="M24" s="135">
        <v>171</v>
      </c>
      <c r="N24" s="135">
        <v>145</v>
      </c>
      <c r="O24" s="135">
        <v>137</v>
      </c>
      <c r="P24" s="139">
        <f>SUM(M24:O24)</f>
        <v>453</v>
      </c>
      <c r="Q24" s="132">
        <f>L24*3</f>
        <v>90</v>
      </c>
      <c r="R24" s="140">
        <f>P24+Q24</f>
        <v>543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473</v>
      </c>
      <c r="D25" s="132">
        <f>SUM(D22:D24)</f>
        <v>397</v>
      </c>
      <c r="E25" s="132">
        <f>SUM(E22:E24)</f>
        <v>439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461</v>
      </c>
      <c r="N25" s="132">
        <f>SUM(N22:N24)</f>
        <v>432</v>
      </c>
      <c r="O25" s="147">
        <f>SUM(O22:O24)</f>
        <v>504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100</v>
      </c>
      <c r="D26" s="132">
        <f>SUM(B22:B24)</f>
        <v>100</v>
      </c>
      <c r="E26" s="132">
        <f>SUM(B22:B24)</f>
        <v>100</v>
      </c>
      <c r="F26" s="149"/>
      <c r="G26" s="136">
        <f>SUM(F22:F24)</f>
        <v>1309</v>
      </c>
      <c r="H26" s="150"/>
      <c r="I26" s="151"/>
      <c r="J26"/>
      <c r="K26" s="131"/>
      <c r="L26" s="142" t="s">
        <v>15</v>
      </c>
      <c r="M26" s="132">
        <f>SUM(L22:L24)</f>
        <v>108</v>
      </c>
      <c r="N26" s="132">
        <f>SUM(L22:L24)</f>
        <v>108</v>
      </c>
      <c r="O26" s="147">
        <f>SUM(L22:L24)</f>
        <v>108</v>
      </c>
      <c r="P26" s="152"/>
      <c r="Q26" s="136">
        <f>SUM(P22:P24)</f>
        <v>1397</v>
      </c>
      <c r="R26" s="153"/>
      <c r="S26" s="151"/>
    </row>
    <row r="27" spans="1:19" ht="15">
      <c r="A27" s="131"/>
      <c r="B27" s="142" t="s">
        <v>16</v>
      </c>
      <c r="C27" s="154">
        <f>C26+C25</f>
        <v>573</v>
      </c>
      <c r="D27" s="154">
        <f>D26+D25</f>
        <v>497</v>
      </c>
      <c r="E27" s="154">
        <f>E26+E25</f>
        <v>539</v>
      </c>
      <c r="F27" s="149"/>
      <c r="G27" s="149" t="s">
        <v>0</v>
      </c>
      <c r="H27" s="155">
        <f>SUM(H22:H24)</f>
        <v>1609</v>
      </c>
      <c r="I27" s="156">
        <f>IF(H27&gt;R27,1,0)</f>
        <v>0</v>
      </c>
      <c r="J27"/>
      <c r="K27" s="131"/>
      <c r="L27" s="142" t="s">
        <v>16</v>
      </c>
      <c r="M27" s="154">
        <f>M26+M25</f>
        <v>569</v>
      </c>
      <c r="N27" s="154">
        <f>N26+N25</f>
        <v>540</v>
      </c>
      <c r="O27" s="154">
        <f>O26+O25</f>
        <v>612</v>
      </c>
      <c r="P27" s="157"/>
      <c r="Q27" s="149" t="s">
        <v>0</v>
      </c>
      <c r="R27" s="137">
        <f>SUM(R22:R24)</f>
        <v>1721</v>
      </c>
      <c r="S27" s="158">
        <f>IF(H27&lt;R27,1,0)</f>
        <v>1</v>
      </c>
    </row>
    <row r="28" spans="1:19" ht="15">
      <c r="A28" s="216" t="s">
        <v>66</v>
      </c>
      <c r="B28" s="216"/>
      <c r="C28" s="159">
        <f>IF(C27&gt;M27,3,0)</f>
        <v>3</v>
      </c>
      <c r="D28" s="159">
        <f t="shared" ref="D28:E28" si="3">IF(D27&gt;N27,3,0)</f>
        <v>0</v>
      </c>
      <c r="E28" s="159">
        <f t="shared" si="3"/>
        <v>0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0</v>
      </c>
      <c r="N28" s="159">
        <f t="shared" ref="N28:O28" si="4">IF(D27&lt;N27,3,0)</f>
        <v>3</v>
      </c>
      <c r="O28" s="159">
        <f t="shared" si="4"/>
        <v>3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1</v>
      </c>
      <c r="D29" s="162">
        <f>IF((D24+B24)&gt;(N24+L24),1,0)+IF((D23+B23)&gt;(N23+L23),1,0)+IF((D22+B22)&gt;(N22+L22),1,0)</f>
        <v>1</v>
      </c>
      <c r="E29" s="162">
        <f>IF((E24+B24)&gt;(O24+L24),1,0)+IF((E23+B23)&gt;(O23+L23),1,0)+IF((E22+B22)&gt;(O22+L22),1,0)</f>
        <v>2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2</v>
      </c>
      <c r="N29" s="162">
        <f>IF((D24+B24)&lt;(N24+L24),1,0)+IF((D23+B23)&lt;(N23+L23),1,0)+IF((D22+B22)&lt;(N22+L22),1,0)</f>
        <v>2</v>
      </c>
      <c r="O29" s="162">
        <f>IF((E24+B24)&lt;(O24+L24),1,0)+IF((E23+B23)&lt;(O23+L23),1,0)+IF((E22+B22)&lt;(O22+L22),1,0)</f>
        <v>1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4</v>
      </c>
      <c r="D30" s="163">
        <f>SUM(D28:D29)</f>
        <v>1</v>
      </c>
      <c r="E30" s="163">
        <f>SUM(E28:E29)</f>
        <v>2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2</v>
      </c>
      <c r="N30" s="163">
        <f t="shared" ref="N30:O30" si="5">SUM(N28:N29)</f>
        <v>5</v>
      </c>
      <c r="O30" s="163">
        <f t="shared" si="5"/>
        <v>4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67" t="s">
        <v>64</v>
      </c>
      <c r="C33" s="213" t="s">
        <v>144</v>
      </c>
      <c r="D33" s="214"/>
      <c r="E33" s="214"/>
      <c r="F33" s="214"/>
      <c r="G33" s="215"/>
      <c r="H33" s="130">
        <f>SUM(C43+D43+E43+I40+I37+I36+I35)</f>
        <v>14</v>
      </c>
      <c r="I33" s="212" t="s">
        <v>65</v>
      </c>
      <c r="J33"/>
      <c r="K33" s="128" t="s">
        <v>28</v>
      </c>
      <c r="L33" s="129" t="s">
        <v>64</v>
      </c>
      <c r="M33" s="213" t="s">
        <v>98</v>
      </c>
      <c r="N33" s="214"/>
      <c r="O33" s="214"/>
      <c r="P33" s="214"/>
      <c r="Q33" s="215"/>
      <c r="R33" s="130">
        <f>SUM(M43+N43+O43+S40+S37+S36+S35)</f>
        <v>8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79" t="s">
        <v>11</v>
      </c>
      <c r="G34" s="179" t="s">
        <v>12</v>
      </c>
      <c r="H34" s="179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79" t="s">
        <v>11</v>
      </c>
      <c r="Q34" s="179" t="s">
        <v>12</v>
      </c>
      <c r="R34" s="179" t="s">
        <v>13</v>
      </c>
      <c r="S34" s="212"/>
    </row>
    <row r="35" spans="1:19" ht="15">
      <c r="A35" s="134" t="s">
        <v>148</v>
      </c>
      <c r="B35" s="132">
        <v>25</v>
      </c>
      <c r="C35" s="135">
        <v>221</v>
      </c>
      <c r="D35" s="135">
        <v>184</v>
      </c>
      <c r="E35" s="135">
        <v>191</v>
      </c>
      <c r="F35" s="136">
        <f>SUM(C35:E35)</f>
        <v>596</v>
      </c>
      <c r="G35" s="132">
        <f>B35*3</f>
        <v>75</v>
      </c>
      <c r="H35" s="137">
        <f>F35+G35</f>
        <v>671</v>
      </c>
      <c r="I35" s="138">
        <f>IF(H35&gt;R35,1,0)</f>
        <v>1</v>
      </c>
      <c r="J35"/>
      <c r="K35" s="134" t="s">
        <v>99</v>
      </c>
      <c r="L35" s="132">
        <v>10</v>
      </c>
      <c r="M35" s="135">
        <v>193</v>
      </c>
      <c r="N35" s="135">
        <v>192</v>
      </c>
      <c r="O35" s="135">
        <v>226</v>
      </c>
      <c r="P35" s="136">
        <f>SUM(M35:O35)</f>
        <v>611</v>
      </c>
      <c r="Q35" s="132">
        <f>L35*3</f>
        <v>30</v>
      </c>
      <c r="R35" s="137">
        <f>P35+Q35</f>
        <v>641</v>
      </c>
      <c r="S35" s="138">
        <f>IF(R35&gt;H35,1,0)</f>
        <v>0</v>
      </c>
    </row>
    <row r="36" spans="1:19" ht="15">
      <c r="A36" s="134" t="s">
        <v>96</v>
      </c>
      <c r="B36" s="132">
        <v>24</v>
      </c>
      <c r="C36" s="135">
        <v>174</v>
      </c>
      <c r="D36" s="135">
        <v>254</v>
      </c>
      <c r="E36" s="135">
        <v>175</v>
      </c>
      <c r="F36" s="136">
        <f>SUM(C36:E36)</f>
        <v>603</v>
      </c>
      <c r="G36" s="132">
        <f>B36*3</f>
        <v>72</v>
      </c>
      <c r="H36" s="137">
        <f>F36+G36</f>
        <v>675</v>
      </c>
      <c r="I36" s="138">
        <f>IF(H36&gt;R36,1,0)</f>
        <v>1</v>
      </c>
      <c r="J36"/>
      <c r="K36" s="134" t="s">
        <v>149</v>
      </c>
      <c r="L36" s="132">
        <v>5</v>
      </c>
      <c r="M36" s="135">
        <v>163</v>
      </c>
      <c r="N36" s="135">
        <v>131</v>
      </c>
      <c r="O36" s="135">
        <v>185</v>
      </c>
      <c r="P36" s="136">
        <f>SUM(M36:O36)</f>
        <v>479</v>
      </c>
      <c r="Q36" s="132">
        <f>L36*3</f>
        <v>15</v>
      </c>
      <c r="R36" s="137">
        <f>P36+Q36</f>
        <v>494</v>
      </c>
      <c r="S36" s="138">
        <f>IF(R36&gt;H36,1,0)</f>
        <v>0</v>
      </c>
    </row>
    <row r="37" spans="1:19" ht="15">
      <c r="A37" s="134" t="s">
        <v>97</v>
      </c>
      <c r="B37" s="132">
        <v>5</v>
      </c>
      <c r="C37" s="135">
        <v>193</v>
      </c>
      <c r="D37" s="135">
        <v>181</v>
      </c>
      <c r="E37" s="135">
        <v>216</v>
      </c>
      <c r="F37" s="139">
        <f>SUM(C37:E37)</f>
        <v>590</v>
      </c>
      <c r="G37" s="132">
        <f>B37*3</f>
        <v>15</v>
      </c>
      <c r="H37" s="140">
        <f>F37+G37</f>
        <v>605</v>
      </c>
      <c r="I37" s="138">
        <f>IF(H37&gt;R37,1,0)</f>
        <v>0</v>
      </c>
      <c r="J37"/>
      <c r="K37" s="134" t="s">
        <v>100</v>
      </c>
      <c r="L37" s="132">
        <v>19</v>
      </c>
      <c r="M37" s="135">
        <v>208</v>
      </c>
      <c r="N37" s="135">
        <v>170</v>
      </c>
      <c r="O37" s="135">
        <v>236</v>
      </c>
      <c r="P37" s="139">
        <f>SUM(M37:O37)</f>
        <v>614</v>
      </c>
      <c r="Q37" s="132">
        <f>L37*3</f>
        <v>57</v>
      </c>
      <c r="R37" s="140">
        <f>P37+Q37</f>
        <v>671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588</v>
      </c>
      <c r="D38" s="132">
        <f>SUM(D35:D37)</f>
        <v>619</v>
      </c>
      <c r="E38" s="132">
        <f>SUM(E35:E37)</f>
        <v>582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564</v>
      </c>
      <c r="N38" s="132">
        <f>SUM(N35:N37)</f>
        <v>493</v>
      </c>
      <c r="O38" s="147">
        <f>SUM(O35:O37)</f>
        <v>647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54</v>
      </c>
      <c r="D39" s="132">
        <f>SUM(B35:B37)</f>
        <v>54</v>
      </c>
      <c r="E39" s="132">
        <f>SUM(B35:B37)</f>
        <v>54</v>
      </c>
      <c r="F39" s="149"/>
      <c r="G39" s="136">
        <f>SUM(F35:F37)</f>
        <v>1789</v>
      </c>
      <c r="H39" s="150"/>
      <c r="I39" s="151"/>
      <c r="J39"/>
      <c r="K39" s="131"/>
      <c r="L39" s="142" t="s">
        <v>15</v>
      </c>
      <c r="M39" s="132">
        <f>SUM(L35:L37)</f>
        <v>34</v>
      </c>
      <c r="N39" s="132">
        <f>SUM(L35:L37)</f>
        <v>34</v>
      </c>
      <c r="O39" s="147">
        <f>SUM(L35:L37)</f>
        <v>34</v>
      </c>
      <c r="P39" s="152"/>
      <c r="Q39" s="136">
        <f>SUM(P35:P37)</f>
        <v>1704</v>
      </c>
      <c r="R39" s="153"/>
      <c r="S39" s="151"/>
    </row>
    <row r="40" spans="1:19" ht="15">
      <c r="A40" s="131"/>
      <c r="B40" s="142" t="s">
        <v>16</v>
      </c>
      <c r="C40" s="154">
        <f>C39+C38</f>
        <v>642</v>
      </c>
      <c r="D40" s="154">
        <f>D39+D38</f>
        <v>673</v>
      </c>
      <c r="E40" s="154">
        <f>E39+E38</f>
        <v>636</v>
      </c>
      <c r="F40" s="149"/>
      <c r="G40" s="149" t="s">
        <v>0</v>
      </c>
      <c r="H40" s="155">
        <f>SUM(H35:H37)</f>
        <v>1951</v>
      </c>
      <c r="I40" s="156">
        <f>IF(H40&gt;R40,1,0)</f>
        <v>1</v>
      </c>
      <c r="J40"/>
      <c r="K40" s="131"/>
      <c r="L40" s="142" t="s">
        <v>16</v>
      </c>
      <c r="M40" s="154">
        <f>M39+M38</f>
        <v>598</v>
      </c>
      <c r="N40" s="154">
        <f>N39+N38</f>
        <v>527</v>
      </c>
      <c r="O40" s="154">
        <f>O39+O38</f>
        <v>681</v>
      </c>
      <c r="P40" s="157"/>
      <c r="Q40" s="149" t="s">
        <v>0</v>
      </c>
      <c r="R40" s="137">
        <f>SUM(R35:R37)</f>
        <v>1806</v>
      </c>
      <c r="S40" s="158">
        <f>IF(H40&lt;R40,1,0)</f>
        <v>0</v>
      </c>
    </row>
    <row r="41" spans="1:19" ht="15">
      <c r="A41" s="216" t="s">
        <v>66</v>
      </c>
      <c r="B41" s="216"/>
      <c r="C41" s="159">
        <f>IF(C40&gt;M40,3,0)</f>
        <v>3</v>
      </c>
      <c r="D41" s="159">
        <f t="shared" ref="D41:E41" si="6">IF(D40&gt;N40,3,0)</f>
        <v>3</v>
      </c>
      <c r="E41" s="159">
        <f t="shared" si="6"/>
        <v>0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0</v>
      </c>
      <c r="N41" s="159">
        <f t="shared" ref="N41:O41" si="7">IF(D40&lt;N40,3,0)</f>
        <v>0</v>
      </c>
      <c r="O41" s="159">
        <f t="shared" si="7"/>
        <v>3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2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1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1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2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5</v>
      </c>
      <c r="D43" s="163">
        <f>SUM(D41:D42)</f>
        <v>5</v>
      </c>
      <c r="E43" s="163">
        <f>SUM(E41:E42)</f>
        <v>1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1</v>
      </c>
      <c r="N43" s="163">
        <f t="shared" ref="N43:O43" si="8">SUM(N41:N42)</f>
        <v>1</v>
      </c>
      <c r="O43" s="163">
        <f t="shared" si="8"/>
        <v>5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102</v>
      </c>
      <c r="D47" s="214"/>
      <c r="E47" s="214"/>
      <c r="F47" s="214"/>
      <c r="G47" s="215"/>
      <c r="H47" s="130">
        <f>SUM(C57+D57+E57+I54+I51+I50+I49)</f>
        <v>7</v>
      </c>
      <c r="I47" s="212" t="s">
        <v>65</v>
      </c>
      <c r="J47"/>
      <c r="K47" s="128" t="s">
        <v>32</v>
      </c>
      <c r="L47" s="129" t="s">
        <v>64</v>
      </c>
      <c r="M47" s="213" t="s">
        <v>106</v>
      </c>
      <c r="N47" s="214"/>
      <c r="O47" s="214"/>
      <c r="P47" s="214"/>
      <c r="Q47" s="215"/>
      <c r="R47" s="130">
        <f>SUM(M57+N57+O57+S54+S51+S50+S49)</f>
        <v>15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79" t="s">
        <v>11</v>
      </c>
      <c r="G48" s="179" t="s">
        <v>12</v>
      </c>
      <c r="H48" s="179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79" t="s">
        <v>11</v>
      </c>
      <c r="Q48" s="179" t="s">
        <v>12</v>
      </c>
      <c r="R48" s="179" t="s">
        <v>13</v>
      </c>
      <c r="S48" s="212"/>
    </row>
    <row r="49" spans="1:19" ht="15">
      <c r="A49" s="134" t="s">
        <v>103</v>
      </c>
      <c r="B49" s="132">
        <v>24</v>
      </c>
      <c r="C49" s="135">
        <v>171</v>
      </c>
      <c r="D49" s="135">
        <v>158</v>
      </c>
      <c r="E49" s="135">
        <v>187</v>
      </c>
      <c r="F49" s="136">
        <f>SUM(C49:E49)</f>
        <v>516</v>
      </c>
      <c r="G49" s="132">
        <f>B49*3</f>
        <v>72</v>
      </c>
      <c r="H49" s="137">
        <f>F49+G49</f>
        <v>588</v>
      </c>
      <c r="I49" s="138">
        <f>IF(H49&gt;R49,1,0)</f>
        <v>0</v>
      </c>
      <c r="J49"/>
      <c r="K49" s="134" t="s">
        <v>107</v>
      </c>
      <c r="L49" s="132">
        <v>5</v>
      </c>
      <c r="M49" s="135">
        <v>248</v>
      </c>
      <c r="N49" s="135">
        <v>235</v>
      </c>
      <c r="O49" s="135">
        <v>194</v>
      </c>
      <c r="P49" s="136">
        <f>SUM(M49:O49)</f>
        <v>677</v>
      </c>
      <c r="Q49" s="132">
        <f>L49*3</f>
        <v>15</v>
      </c>
      <c r="R49" s="137">
        <f>P49+Q49</f>
        <v>692</v>
      </c>
      <c r="S49" s="138">
        <f>IF(R49&gt;H49,1,0)</f>
        <v>1</v>
      </c>
    </row>
    <row r="50" spans="1:19" ht="15">
      <c r="A50" s="134" t="s">
        <v>150</v>
      </c>
      <c r="B50" s="132">
        <v>30</v>
      </c>
      <c r="C50" s="135">
        <v>152</v>
      </c>
      <c r="D50" s="135">
        <v>176</v>
      </c>
      <c r="E50" s="135">
        <v>183</v>
      </c>
      <c r="F50" s="136">
        <f>SUM(C50:E50)</f>
        <v>511</v>
      </c>
      <c r="G50" s="132">
        <f>B50*3</f>
        <v>90</v>
      </c>
      <c r="H50" s="137">
        <f>F50+G50</f>
        <v>601</v>
      </c>
      <c r="I50" s="138">
        <f>IF(H50&gt;R50,1,0)</f>
        <v>1</v>
      </c>
      <c r="J50"/>
      <c r="K50" s="134" t="s">
        <v>108</v>
      </c>
      <c r="L50" s="132">
        <v>22</v>
      </c>
      <c r="M50" s="135">
        <v>176</v>
      </c>
      <c r="N50" s="135">
        <v>202</v>
      </c>
      <c r="O50" s="135">
        <v>155</v>
      </c>
      <c r="P50" s="136">
        <f>SUM(M50:O50)</f>
        <v>533</v>
      </c>
      <c r="Q50" s="132">
        <f>L50*3</f>
        <v>66</v>
      </c>
      <c r="R50" s="137">
        <f>P50+Q50</f>
        <v>599</v>
      </c>
      <c r="S50" s="138">
        <f>IF(R50&gt;H50,1,0)</f>
        <v>0</v>
      </c>
    </row>
    <row r="51" spans="1:19" ht="15">
      <c r="A51" s="134" t="s">
        <v>105</v>
      </c>
      <c r="B51" s="132">
        <v>4</v>
      </c>
      <c r="C51" s="135">
        <v>210</v>
      </c>
      <c r="D51" s="135">
        <v>200</v>
      </c>
      <c r="E51" s="135">
        <v>222</v>
      </c>
      <c r="F51" s="139">
        <f>SUM(C51:E51)</f>
        <v>632</v>
      </c>
      <c r="G51" s="132">
        <f>B51*3</f>
        <v>12</v>
      </c>
      <c r="H51" s="140">
        <f>F51+G51</f>
        <v>644</v>
      </c>
      <c r="I51" s="138">
        <f>IF(H51&gt;R51,1,0)</f>
        <v>0</v>
      </c>
      <c r="J51"/>
      <c r="K51" s="134" t="s">
        <v>109</v>
      </c>
      <c r="L51" s="132">
        <v>0</v>
      </c>
      <c r="M51" s="135">
        <v>210</v>
      </c>
      <c r="N51" s="135">
        <v>237</v>
      </c>
      <c r="O51" s="135">
        <v>257</v>
      </c>
      <c r="P51" s="139">
        <f>SUM(M51:O51)</f>
        <v>704</v>
      </c>
      <c r="Q51" s="132">
        <f>L51*3</f>
        <v>0</v>
      </c>
      <c r="R51" s="140">
        <f>P51+Q51</f>
        <v>704</v>
      </c>
      <c r="S51" s="141">
        <f>IF(R51&gt;H51,1,0)</f>
        <v>1</v>
      </c>
    </row>
    <row r="52" spans="1:19" ht="15">
      <c r="A52" s="131"/>
      <c r="B52" s="142" t="s">
        <v>14</v>
      </c>
      <c r="C52" s="132">
        <f>SUM(C49:C51)</f>
        <v>533</v>
      </c>
      <c r="D52" s="132">
        <f>SUM(D49:D51)</f>
        <v>534</v>
      </c>
      <c r="E52" s="132">
        <f>SUM(E49:E51)</f>
        <v>592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634</v>
      </c>
      <c r="N52" s="132">
        <f>SUM(N49:N51)</f>
        <v>674</v>
      </c>
      <c r="O52" s="147">
        <f>SUM(O49:O51)</f>
        <v>606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58</v>
      </c>
      <c r="D53" s="132">
        <f>SUM(B49:B51)</f>
        <v>58</v>
      </c>
      <c r="E53" s="132">
        <f>SUM(B49:B51)</f>
        <v>58</v>
      </c>
      <c r="F53" s="149"/>
      <c r="G53" s="136">
        <f>SUM(F49:F51)</f>
        <v>1659</v>
      </c>
      <c r="H53" s="150"/>
      <c r="I53" s="151"/>
      <c r="J53"/>
      <c r="K53" s="131"/>
      <c r="L53" s="142" t="s">
        <v>15</v>
      </c>
      <c r="M53" s="132">
        <f>SUM(L49:L51)</f>
        <v>27</v>
      </c>
      <c r="N53" s="132">
        <f>SUM(L49:L51)</f>
        <v>27</v>
      </c>
      <c r="O53" s="147">
        <f>SUM(L49:L51)</f>
        <v>27</v>
      </c>
      <c r="P53" s="152"/>
      <c r="Q53" s="136">
        <f>SUM(P49:P51)</f>
        <v>1914</v>
      </c>
      <c r="R53" s="153"/>
      <c r="S53" s="151"/>
    </row>
    <row r="54" spans="1:19" ht="15">
      <c r="A54" s="131"/>
      <c r="B54" s="142" t="s">
        <v>16</v>
      </c>
      <c r="C54" s="154">
        <f>C53+C52</f>
        <v>591</v>
      </c>
      <c r="D54" s="154">
        <f>D53+D52</f>
        <v>592</v>
      </c>
      <c r="E54" s="154">
        <f>E53+E52</f>
        <v>650</v>
      </c>
      <c r="F54" s="149"/>
      <c r="G54" s="149" t="s">
        <v>0</v>
      </c>
      <c r="H54" s="155">
        <f>SUM(H49:H51)</f>
        <v>1833</v>
      </c>
      <c r="I54" s="156">
        <f>IF(H54&gt;R54,1,0)</f>
        <v>0</v>
      </c>
      <c r="J54"/>
      <c r="K54" s="131"/>
      <c r="L54" s="142" t="s">
        <v>16</v>
      </c>
      <c r="M54" s="154">
        <f>M53+M52</f>
        <v>661</v>
      </c>
      <c r="N54" s="154">
        <f>N53+N52</f>
        <v>701</v>
      </c>
      <c r="O54" s="154">
        <f>O53+O52</f>
        <v>633</v>
      </c>
      <c r="P54" s="157"/>
      <c r="Q54" s="149" t="s">
        <v>0</v>
      </c>
      <c r="R54" s="137">
        <f>SUM(R49:R51)</f>
        <v>1995</v>
      </c>
      <c r="S54" s="158">
        <f>IF(H54&lt;R54,1,0)</f>
        <v>1</v>
      </c>
    </row>
    <row r="55" spans="1:19" ht="15">
      <c r="A55" s="216" t="s">
        <v>66</v>
      </c>
      <c r="B55" s="216"/>
      <c r="C55" s="159">
        <f>IF(C54&gt;M54,3,0)</f>
        <v>0</v>
      </c>
      <c r="D55" s="159">
        <f t="shared" ref="D55:E55" si="9">IF(D54&gt;N54,3,0)</f>
        <v>0</v>
      </c>
      <c r="E55" s="159">
        <f t="shared" si="9"/>
        <v>3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3</v>
      </c>
      <c r="N55" s="159">
        <f t="shared" ref="N55:O55" si="10">IF(D54&lt;N54,3,0)</f>
        <v>3</v>
      </c>
      <c r="O55" s="159">
        <f t="shared" si="10"/>
        <v>0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1</v>
      </c>
      <c r="D56" s="162">
        <f>IF((D51+B51)&gt;(N51+L51),1,0)+IF((D50+B50)&gt;(N50+L50),1,0)+IF((D49+B49)&gt;(N49+L49),1,0)</f>
        <v>0</v>
      </c>
      <c r="E56" s="162">
        <f>IF((E51+B51)&gt;(O51+L51),1,0)+IF((E50+B50)&gt;(O50+L50),1,0)+IF((E49+B49)&gt;(O49+L49),1,0)</f>
        <v>2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2</v>
      </c>
      <c r="N56" s="162">
        <f>IF((D51+B51)&lt;(N51+L51),1,0)+IF((D50+B50)&lt;(N50+L50),1,0)+IF((D49+B49)&lt;(N49+L49),1,0)</f>
        <v>3</v>
      </c>
      <c r="O56" s="162">
        <f>IF((E51+B51)&lt;(O51+L51),1,0)+IF((E50+B50)&lt;(O50+L50),1,0)+IF((E49+B49)&lt;(O49+L49),1,0)</f>
        <v>1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1</v>
      </c>
      <c r="D57" s="163">
        <f>SUM(D55:D56)</f>
        <v>0</v>
      </c>
      <c r="E57" s="163">
        <f>SUM(E55:E56)</f>
        <v>5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5</v>
      </c>
      <c r="N57" s="163">
        <f t="shared" ref="N57:O57" si="11">SUM(N55:N56)</f>
        <v>6</v>
      </c>
      <c r="O57" s="163">
        <f t="shared" si="11"/>
        <v>1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152</v>
      </c>
      <c r="D61" s="214"/>
      <c r="E61" s="214"/>
      <c r="F61" s="214"/>
      <c r="G61" s="215"/>
      <c r="H61" s="130">
        <f>SUM(C71+D71+E71+I68+I65+I64+I63)</f>
        <v>7</v>
      </c>
      <c r="I61" s="212" t="s">
        <v>65</v>
      </c>
      <c r="J61"/>
      <c r="K61" s="128" t="s">
        <v>156</v>
      </c>
      <c r="L61" s="129" t="s">
        <v>64</v>
      </c>
      <c r="M61" s="213" t="s">
        <v>83</v>
      </c>
      <c r="N61" s="214"/>
      <c r="O61" s="214"/>
      <c r="P61" s="214"/>
      <c r="Q61" s="215"/>
      <c r="R61" s="130">
        <f>SUM(M71+N71+O71+S68+S65+S64+S63)</f>
        <v>15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79" t="s">
        <v>11</v>
      </c>
      <c r="G62" s="179" t="s">
        <v>12</v>
      </c>
      <c r="H62" s="179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79" t="s">
        <v>11</v>
      </c>
      <c r="Q62" s="179" t="s">
        <v>12</v>
      </c>
      <c r="R62" s="179" t="s">
        <v>13</v>
      </c>
      <c r="S62" s="212"/>
    </row>
    <row r="63" spans="1:19" ht="15">
      <c r="A63" s="134" t="s">
        <v>153</v>
      </c>
      <c r="B63" s="132">
        <v>24</v>
      </c>
      <c r="C63" s="135">
        <v>240</v>
      </c>
      <c r="D63" s="135">
        <v>182</v>
      </c>
      <c r="E63" s="135">
        <v>185</v>
      </c>
      <c r="F63" s="136">
        <f>SUM(C63:E63)</f>
        <v>607</v>
      </c>
      <c r="G63" s="132">
        <f>B63*3</f>
        <v>72</v>
      </c>
      <c r="H63" s="137">
        <f>F63+G63</f>
        <v>679</v>
      </c>
      <c r="I63" s="138">
        <f>IF(H63&gt;R63,1,0)</f>
        <v>1</v>
      </c>
      <c r="J63"/>
      <c r="K63" s="134" t="s">
        <v>84</v>
      </c>
      <c r="L63" s="132">
        <v>10</v>
      </c>
      <c r="M63" s="135">
        <v>150</v>
      </c>
      <c r="N63" s="135">
        <v>168</v>
      </c>
      <c r="O63" s="135">
        <v>182</v>
      </c>
      <c r="P63" s="136">
        <f>SUM(M63:O63)</f>
        <v>500</v>
      </c>
      <c r="Q63" s="132">
        <f>L63*3</f>
        <v>30</v>
      </c>
      <c r="R63" s="137">
        <f>P63+Q63</f>
        <v>530</v>
      </c>
      <c r="S63" s="138">
        <f>IF(R63&gt;H63,1,0)</f>
        <v>0</v>
      </c>
    </row>
    <row r="64" spans="1:19" ht="15">
      <c r="A64" s="134" t="s">
        <v>154</v>
      </c>
      <c r="B64" s="132">
        <v>10</v>
      </c>
      <c r="C64" s="135">
        <v>137</v>
      </c>
      <c r="D64" s="135">
        <v>137</v>
      </c>
      <c r="E64" s="135">
        <v>179</v>
      </c>
      <c r="F64" s="136">
        <f>SUM(C64:E64)</f>
        <v>453</v>
      </c>
      <c r="G64" s="132">
        <f>B64*3</f>
        <v>30</v>
      </c>
      <c r="H64" s="137">
        <f>F64+G64</f>
        <v>483</v>
      </c>
      <c r="I64" s="138">
        <f>IF(H64&gt;R64,1,0)</f>
        <v>0</v>
      </c>
      <c r="J64"/>
      <c r="K64" s="134" t="s">
        <v>85</v>
      </c>
      <c r="L64" s="132">
        <v>35</v>
      </c>
      <c r="M64" s="135">
        <v>144</v>
      </c>
      <c r="N64" s="135">
        <v>167</v>
      </c>
      <c r="O64" s="135">
        <v>155</v>
      </c>
      <c r="P64" s="136">
        <f>SUM(M64:O64)</f>
        <v>466</v>
      </c>
      <c r="Q64" s="132">
        <f>L64*3</f>
        <v>105</v>
      </c>
      <c r="R64" s="137">
        <f>P64+Q64</f>
        <v>571</v>
      </c>
      <c r="S64" s="138">
        <f>IF(R64&gt;H64,1,0)</f>
        <v>1</v>
      </c>
    </row>
    <row r="65" spans="1:19" ht="15">
      <c r="A65" s="134" t="s">
        <v>155</v>
      </c>
      <c r="B65" s="132">
        <v>40</v>
      </c>
      <c r="C65" s="135">
        <v>159</v>
      </c>
      <c r="D65" s="135">
        <v>185</v>
      </c>
      <c r="E65" s="135">
        <v>141</v>
      </c>
      <c r="F65" s="139">
        <f>SUM(C65:E65)</f>
        <v>485</v>
      </c>
      <c r="G65" s="132">
        <f>B65*3</f>
        <v>120</v>
      </c>
      <c r="H65" s="140">
        <f>F65+G65</f>
        <v>605</v>
      </c>
      <c r="I65" s="138">
        <f>IF(H65&gt;R65,1,0)</f>
        <v>0</v>
      </c>
      <c r="J65"/>
      <c r="K65" s="134" t="s">
        <v>86</v>
      </c>
      <c r="L65" s="132">
        <v>30</v>
      </c>
      <c r="M65" s="135">
        <v>193</v>
      </c>
      <c r="N65" s="135">
        <v>234</v>
      </c>
      <c r="O65" s="135">
        <v>234</v>
      </c>
      <c r="P65" s="139">
        <f>SUM(M65:O65)</f>
        <v>661</v>
      </c>
      <c r="Q65" s="132">
        <f>L65*3</f>
        <v>90</v>
      </c>
      <c r="R65" s="140">
        <f>P65+Q65</f>
        <v>751</v>
      </c>
      <c r="S65" s="141">
        <f>IF(R65&gt;H65,1,0)</f>
        <v>1</v>
      </c>
    </row>
    <row r="66" spans="1:19" ht="15">
      <c r="A66" s="131"/>
      <c r="B66" s="142" t="s">
        <v>14</v>
      </c>
      <c r="C66" s="132">
        <f>SUM(C63:C65)</f>
        <v>536</v>
      </c>
      <c r="D66" s="132">
        <f>SUM(D63:D65)</f>
        <v>504</v>
      </c>
      <c r="E66" s="132">
        <f>SUM(E63:E65)</f>
        <v>505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487</v>
      </c>
      <c r="N66" s="132">
        <f>SUM(N63:N65)</f>
        <v>569</v>
      </c>
      <c r="O66" s="147">
        <f>SUM(O63:O65)</f>
        <v>571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74</v>
      </c>
      <c r="D67" s="132">
        <f>SUM(B63:B65)</f>
        <v>74</v>
      </c>
      <c r="E67" s="132">
        <f>SUM(B63:B65)</f>
        <v>74</v>
      </c>
      <c r="F67" s="149"/>
      <c r="G67" s="136">
        <f>SUM(F63:F65)</f>
        <v>1545</v>
      </c>
      <c r="H67" s="150"/>
      <c r="I67" s="151"/>
      <c r="J67"/>
      <c r="K67" s="131"/>
      <c r="L67" s="142" t="s">
        <v>15</v>
      </c>
      <c r="M67" s="132">
        <f>SUM(L63:L65)</f>
        <v>75</v>
      </c>
      <c r="N67" s="132">
        <f>SUM(L63:L65)</f>
        <v>75</v>
      </c>
      <c r="O67" s="147">
        <f>SUM(L63:L65)</f>
        <v>75</v>
      </c>
      <c r="P67" s="152"/>
      <c r="Q67" s="136">
        <f>SUM(P63:P65)</f>
        <v>1627</v>
      </c>
      <c r="R67" s="153"/>
      <c r="S67" s="151"/>
    </row>
    <row r="68" spans="1:19" ht="15">
      <c r="A68" s="131"/>
      <c r="B68" s="142" t="s">
        <v>16</v>
      </c>
      <c r="C68" s="154">
        <f>C67+C66</f>
        <v>610</v>
      </c>
      <c r="D68" s="154">
        <f>D67+D66</f>
        <v>578</v>
      </c>
      <c r="E68" s="154">
        <f>E67+E66</f>
        <v>579</v>
      </c>
      <c r="F68" s="149"/>
      <c r="G68" s="149" t="s">
        <v>0</v>
      </c>
      <c r="H68" s="155">
        <f>SUM(H63:H65)</f>
        <v>1767</v>
      </c>
      <c r="I68" s="156">
        <f>IF(H68&gt;R68,1,0)</f>
        <v>0</v>
      </c>
      <c r="J68"/>
      <c r="K68" s="131"/>
      <c r="L68" s="142" t="s">
        <v>16</v>
      </c>
      <c r="M68" s="154">
        <f>M67+M66</f>
        <v>562</v>
      </c>
      <c r="N68" s="154">
        <f>N67+N66</f>
        <v>644</v>
      </c>
      <c r="O68" s="154">
        <f>O67+O66</f>
        <v>646</v>
      </c>
      <c r="P68" s="157"/>
      <c r="Q68" s="149" t="s">
        <v>0</v>
      </c>
      <c r="R68" s="137">
        <f>SUM(R63:R65)</f>
        <v>1852</v>
      </c>
      <c r="S68" s="158">
        <f>IF(H68&lt;R68,1,0)</f>
        <v>1</v>
      </c>
    </row>
    <row r="69" spans="1:19" ht="15">
      <c r="A69" s="216" t="s">
        <v>66</v>
      </c>
      <c r="B69" s="216"/>
      <c r="C69" s="159">
        <f>IF(C68&gt;M68,3,0)</f>
        <v>3</v>
      </c>
      <c r="D69" s="159">
        <f t="shared" ref="D69:E69" si="12">IF(D68&gt;N68,3,0)</f>
        <v>0</v>
      </c>
      <c r="E69" s="159">
        <f t="shared" si="12"/>
        <v>0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0</v>
      </c>
      <c r="N69" s="159">
        <f t="shared" ref="N69:O69" si="13">IF(D68&lt;N68,3,0)</f>
        <v>3</v>
      </c>
      <c r="O69" s="159">
        <f t="shared" si="13"/>
        <v>3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1</v>
      </c>
      <c r="D70" s="162">
        <f>IF((D65+B65)&gt;(N65+L65),1,0)+IF((D64+B64)&gt;(N64+L64),1,0)+IF((D63+B63)&gt;(N63+L63),1,0)</f>
        <v>1</v>
      </c>
      <c r="E70" s="162">
        <f>IF((E65+B65)&gt;(O65+L65),1,0)+IF((E64+B64)&gt;(O64+L64),1,0)+IF((E63+B63)&gt;(O63+L63),1,0)</f>
        <v>1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2</v>
      </c>
      <c r="N70" s="162">
        <f>IF((D65+B65)&lt;(N65+L65),1,0)+IF((D64+B64)&lt;(N64+L64),1,0)+IF((D63+B63)&lt;(N63+L63),1,0)</f>
        <v>2</v>
      </c>
      <c r="O70" s="162">
        <f>IF((E65+B65)&lt;(O65+L65),1,0)+IF((E64+B64)&lt;(O64+L64),1,0)+IF((E63+B63)&lt;(O63+L63),1,0)</f>
        <v>2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4</v>
      </c>
      <c r="D71" s="163">
        <f>SUM(D69:D70)</f>
        <v>1</v>
      </c>
      <c r="E71" s="163">
        <f>SUM(E69:E70)</f>
        <v>1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2</v>
      </c>
      <c r="N71" s="163">
        <f t="shared" ref="N71:O71" si="14">SUM(N69:N70)</f>
        <v>5</v>
      </c>
      <c r="O71" s="163">
        <f t="shared" si="14"/>
        <v>5</v>
      </c>
      <c r="P71" s="166"/>
      <c r="Q71" s="164"/>
      <c r="R71" s="164"/>
      <c r="S71" s="165"/>
    </row>
  </sheetData>
  <sheetProtection password="C0BD" sheet="1" objects="1" scenarios="1"/>
  <mergeCells count="51">
    <mergeCell ref="A71:B71"/>
    <mergeCell ref="K71:L71"/>
    <mergeCell ref="M61:Q61"/>
    <mergeCell ref="S61:S62"/>
    <mergeCell ref="A69:B69"/>
    <mergeCell ref="K69:L69"/>
    <mergeCell ref="A70:B70"/>
    <mergeCell ref="K70:L70"/>
    <mergeCell ref="A56:B56"/>
    <mergeCell ref="K56:L56"/>
    <mergeCell ref="A57:B57"/>
    <mergeCell ref="K57:L57"/>
    <mergeCell ref="C61:G61"/>
    <mergeCell ref="I61:I62"/>
    <mergeCell ref="C47:G47"/>
    <mergeCell ref="I47:I48"/>
    <mergeCell ref="M47:Q47"/>
    <mergeCell ref="S47:S48"/>
    <mergeCell ref="A55:B55"/>
    <mergeCell ref="K55:L55"/>
    <mergeCell ref="A41:B41"/>
    <mergeCell ref="K41:L41"/>
    <mergeCell ref="A42:B42"/>
    <mergeCell ref="K42:L42"/>
    <mergeCell ref="A43:B43"/>
    <mergeCell ref="K43:L43"/>
    <mergeCell ref="A28:B28"/>
    <mergeCell ref="K28:L28"/>
    <mergeCell ref="A29:B29"/>
    <mergeCell ref="K29:L29"/>
    <mergeCell ref="A30:B30"/>
    <mergeCell ref="K30:L30"/>
    <mergeCell ref="C20:G20"/>
    <mergeCell ref="I20:I21"/>
    <mergeCell ref="S33:S34"/>
    <mergeCell ref="M20:Q20"/>
    <mergeCell ref="S20:S21"/>
    <mergeCell ref="C33:G33"/>
    <mergeCell ref="I33:I34"/>
    <mergeCell ref="M33:Q33"/>
    <mergeCell ref="A15:B15"/>
    <mergeCell ref="K15:L15"/>
    <mergeCell ref="A16:B16"/>
    <mergeCell ref="K16:L16"/>
    <mergeCell ref="A14:B14"/>
    <mergeCell ref="K14:L14"/>
    <mergeCell ref="G4:I4"/>
    <mergeCell ref="C6:G6"/>
    <mergeCell ref="I6:I7"/>
    <mergeCell ref="M6:Q6"/>
    <mergeCell ref="S6:S7"/>
  </mergeCells>
  <conditionalFormatting sqref="L8:L10 B8:B10 L22:L24 B22:B24 L35:L37 B35:B37 L49:L51 B49:B51 L63:L65 B63:B65">
    <cfRule type="cellIs" dxfId="21" priority="2" stopIfTrue="1" operator="greaterThanOrEqual">
      <formula>200</formula>
    </cfRule>
  </conditionalFormatting>
  <conditionalFormatting sqref="M8:O10 C8:E10 M22:O24 C22:E24 M35:O37 C35:E37 M49:O51 C49:E51 M63:O65 C63:E65">
    <cfRule type="cellIs" dxfId="20" priority="1" stopIfTrue="1" operator="greaterThanOrEqual">
      <formula>200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4.14062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5.140625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85"/>
      <c r="C2" s="5"/>
      <c r="D2" s="185"/>
      <c r="E2" s="185"/>
      <c r="F2" s="185"/>
      <c r="G2" s="4"/>
      <c r="H2" s="185"/>
      <c r="I2" s="5"/>
      <c r="J2" s="185"/>
      <c r="K2" s="185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85"/>
      <c r="C3" s="5"/>
      <c r="D3" s="185"/>
      <c r="E3" s="185"/>
      <c r="F3" s="185"/>
      <c r="G3" s="4"/>
      <c r="H3" s="185"/>
      <c r="I3" s="5"/>
      <c r="J3" s="185"/>
      <c r="K3" s="185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159</v>
      </c>
      <c r="B4" s="185"/>
      <c r="C4" s="6"/>
      <c r="D4" s="185"/>
      <c r="E4" s="185"/>
      <c r="F4" s="185"/>
      <c r="G4" s="211" t="s">
        <v>161</v>
      </c>
      <c r="H4" s="211"/>
      <c r="I4" s="211"/>
      <c r="J4" s="185"/>
      <c r="K4" s="18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85"/>
      <c r="C5" s="6"/>
      <c r="D5" s="185"/>
      <c r="E5" s="185"/>
      <c r="F5" s="185"/>
      <c r="G5" s="4"/>
      <c r="H5" s="185"/>
      <c r="I5" s="6"/>
      <c r="J5" s="185"/>
      <c r="K5" s="18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2</v>
      </c>
      <c r="B6" s="129" t="s">
        <v>64</v>
      </c>
      <c r="C6" s="213" t="s">
        <v>110</v>
      </c>
      <c r="D6" s="214"/>
      <c r="E6" s="214"/>
      <c r="F6" s="214"/>
      <c r="G6" s="215"/>
      <c r="H6" s="130">
        <f>SUM(C16+D16+E16+I13+I10+I9+I8)</f>
        <v>11</v>
      </c>
      <c r="I6" s="212" t="s">
        <v>65</v>
      </c>
      <c r="J6"/>
      <c r="K6" s="128" t="s">
        <v>4</v>
      </c>
      <c r="L6" s="129" t="s">
        <v>64</v>
      </c>
      <c r="M6" s="213" t="s">
        <v>87</v>
      </c>
      <c r="N6" s="214"/>
      <c r="O6" s="214"/>
      <c r="P6" s="214"/>
      <c r="Q6" s="215"/>
      <c r="R6" s="130">
        <f>SUM(M16+N16+O16+S13+S10+S9+S8)</f>
        <v>11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84" t="s">
        <v>11</v>
      </c>
      <c r="G7" s="184" t="s">
        <v>12</v>
      </c>
      <c r="H7" s="184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84" t="s">
        <v>11</v>
      </c>
      <c r="Q7" s="184" t="s">
        <v>12</v>
      </c>
      <c r="R7" s="184" t="s">
        <v>13</v>
      </c>
      <c r="S7" s="212"/>
    </row>
    <row r="8" spans="1:21" ht="15">
      <c r="A8" s="134" t="s">
        <v>113</v>
      </c>
      <c r="B8" s="132">
        <v>28</v>
      </c>
      <c r="C8" s="135">
        <v>146</v>
      </c>
      <c r="D8" s="135">
        <v>173</v>
      </c>
      <c r="E8" s="135">
        <v>160</v>
      </c>
      <c r="F8" s="136">
        <f>SUM(C8:E8)</f>
        <v>479</v>
      </c>
      <c r="G8" s="132">
        <f>B8*3</f>
        <v>84</v>
      </c>
      <c r="H8" s="137">
        <f>F8+G8</f>
        <v>563</v>
      </c>
      <c r="I8" s="138">
        <f>IF(H8&gt;R8,1,0)</f>
        <v>0</v>
      </c>
      <c r="J8"/>
      <c r="K8" s="134" t="s">
        <v>164</v>
      </c>
      <c r="L8" s="132">
        <v>44</v>
      </c>
      <c r="M8" s="135">
        <v>177</v>
      </c>
      <c r="N8" s="135">
        <v>159</v>
      </c>
      <c r="O8" s="135">
        <v>106</v>
      </c>
      <c r="P8" s="136">
        <f>SUM(M8:O8)</f>
        <v>442</v>
      </c>
      <c r="Q8" s="132">
        <f>L8*3</f>
        <v>132</v>
      </c>
      <c r="R8" s="137">
        <f>P8+Q8</f>
        <v>574</v>
      </c>
      <c r="S8" s="138">
        <f>IF(R8&gt;H8,1,0)</f>
        <v>1</v>
      </c>
    </row>
    <row r="9" spans="1:21" ht="15">
      <c r="A9" s="134" t="s">
        <v>162</v>
      </c>
      <c r="B9" s="132">
        <v>50</v>
      </c>
      <c r="C9" s="135">
        <v>125</v>
      </c>
      <c r="D9" s="135">
        <v>171</v>
      </c>
      <c r="E9" s="135">
        <v>151</v>
      </c>
      <c r="F9" s="136">
        <f>SUM(C9:E9)</f>
        <v>447</v>
      </c>
      <c r="G9" s="132">
        <f>B9*3</f>
        <v>150</v>
      </c>
      <c r="H9" s="137">
        <f>F9+G9</f>
        <v>597</v>
      </c>
      <c r="I9" s="138">
        <f>IF(H9&gt;R9,1,0)</f>
        <v>1</v>
      </c>
      <c r="J9"/>
      <c r="K9" s="134" t="s">
        <v>88</v>
      </c>
      <c r="L9" s="132">
        <v>33</v>
      </c>
      <c r="M9" s="135">
        <v>187</v>
      </c>
      <c r="N9" s="135">
        <v>128</v>
      </c>
      <c r="O9" s="135">
        <v>156</v>
      </c>
      <c r="P9" s="136">
        <f>SUM(M9:O9)</f>
        <v>471</v>
      </c>
      <c r="Q9" s="132">
        <f>L9*3</f>
        <v>99</v>
      </c>
      <c r="R9" s="137">
        <f>P9+Q9</f>
        <v>570</v>
      </c>
      <c r="S9" s="138">
        <f>IF(R9&gt;H9,1,0)</f>
        <v>0</v>
      </c>
    </row>
    <row r="10" spans="1:21" ht="15">
      <c r="A10" s="134" t="s">
        <v>163</v>
      </c>
      <c r="B10" s="132">
        <v>0</v>
      </c>
      <c r="C10" s="135">
        <v>200</v>
      </c>
      <c r="D10" s="135">
        <v>200</v>
      </c>
      <c r="E10" s="135">
        <v>200</v>
      </c>
      <c r="F10" s="139">
        <f>SUM(C10:E10)</f>
        <v>600</v>
      </c>
      <c r="G10" s="132">
        <f>B10*3</f>
        <v>0</v>
      </c>
      <c r="H10" s="140">
        <f>F10+G10</f>
        <v>600</v>
      </c>
      <c r="I10" s="138">
        <f>IF(H10&gt;R10,1,0)</f>
        <v>0</v>
      </c>
      <c r="J10"/>
      <c r="K10" s="134" t="s">
        <v>101</v>
      </c>
      <c r="L10" s="132">
        <v>47</v>
      </c>
      <c r="M10" s="135">
        <v>178</v>
      </c>
      <c r="N10" s="135">
        <v>147</v>
      </c>
      <c r="O10" s="135">
        <v>159</v>
      </c>
      <c r="P10" s="139">
        <f>SUM(M10:O10)</f>
        <v>484</v>
      </c>
      <c r="Q10" s="132">
        <f>L10*3</f>
        <v>141</v>
      </c>
      <c r="R10" s="140">
        <f>P10+Q10</f>
        <v>625</v>
      </c>
      <c r="S10" s="141">
        <f>IF(R10&gt;H10,1,0)</f>
        <v>1</v>
      </c>
    </row>
    <row r="11" spans="1:21" ht="15">
      <c r="A11" s="131"/>
      <c r="B11" s="142" t="s">
        <v>14</v>
      </c>
      <c r="C11" s="132">
        <f>SUM(C8:C10)</f>
        <v>471</v>
      </c>
      <c r="D11" s="132">
        <f>SUM(D8:D10)</f>
        <v>544</v>
      </c>
      <c r="E11" s="132">
        <f>SUM(E8:E10)</f>
        <v>511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542</v>
      </c>
      <c r="N11" s="132">
        <f>SUM(N8:N10)</f>
        <v>434</v>
      </c>
      <c r="O11" s="147">
        <f>SUM(O8:O10)</f>
        <v>421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78</v>
      </c>
      <c r="D12" s="132">
        <f>SUM(B8:B10)</f>
        <v>78</v>
      </c>
      <c r="E12" s="132">
        <f>SUM(B8:B10)</f>
        <v>78</v>
      </c>
      <c r="F12" s="149"/>
      <c r="G12" s="136">
        <f>SUM(F8:F10)</f>
        <v>1526</v>
      </c>
      <c r="H12" s="150"/>
      <c r="I12" s="151"/>
      <c r="J12"/>
      <c r="K12" s="131"/>
      <c r="L12" s="142" t="s">
        <v>15</v>
      </c>
      <c r="M12" s="132">
        <f>SUM(L8:L10)</f>
        <v>124</v>
      </c>
      <c r="N12" s="132">
        <f>SUM(L8:L10)</f>
        <v>124</v>
      </c>
      <c r="O12" s="147">
        <f>SUM(L8:L10)</f>
        <v>124</v>
      </c>
      <c r="P12" s="152"/>
      <c r="Q12" s="136">
        <f>SUM(P8:P10)</f>
        <v>1397</v>
      </c>
      <c r="R12" s="153"/>
      <c r="S12" s="151"/>
    </row>
    <row r="13" spans="1:21" ht="15">
      <c r="A13" s="131"/>
      <c r="B13" s="142" t="s">
        <v>16</v>
      </c>
      <c r="C13" s="154">
        <f>C12+C11</f>
        <v>549</v>
      </c>
      <c r="D13" s="154">
        <f>D12+D11</f>
        <v>622</v>
      </c>
      <c r="E13" s="154">
        <f>E12+E11</f>
        <v>589</v>
      </c>
      <c r="F13" s="149"/>
      <c r="G13" s="149" t="s">
        <v>0</v>
      </c>
      <c r="H13" s="155">
        <f>SUM(H8:H10)</f>
        <v>1760</v>
      </c>
      <c r="I13" s="156">
        <f>IF(H13&gt;R13,1,0)</f>
        <v>0</v>
      </c>
      <c r="J13"/>
      <c r="K13" s="131"/>
      <c r="L13" s="142" t="s">
        <v>16</v>
      </c>
      <c r="M13" s="154">
        <f>M12+M11</f>
        <v>666</v>
      </c>
      <c r="N13" s="154">
        <f>N12+N11</f>
        <v>558</v>
      </c>
      <c r="O13" s="154">
        <f>O12+O11</f>
        <v>545</v>
      </c>
      <c r="P13" s="157"/>
      <c r="Q13" s="149" t="s">
        <v>0</v>
      </c>
      <c r="R13" s="137">
        <f>SUM(R8:R10)</f>
        <v>1769</v>
      </c>
      <c r="S13" s="158">
        <f>IF(H13&lt;R13,1,0)</f>
        <v>1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3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0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0</v>
      </c>
      <c r="D15" s="162">
        <f>IF((D10+B10)&gt;(N10+L10),1,0)+IF((D9+B9)&gt;(N9+L9),1,0)+IF((D8+B8)&gt;(N8+L8),1,0)</f>
        <v>2</v>
      </c>
      <c r="E15" s="162">
        <f>IF((E10+B10)&gt;(O10+L10),1,0)+IF((E9+B9)&gt;(O9+L9),1,0)+IF((E8+B8)&gt;(O8+L8),1,0)</f>
        <v>2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3</v>
      </c>
      <c r="N15" s="162">
        <f>IF((D10+B10)&lt;(N10+L10),1,0)+IF((D9+B9)&lt;(N9+L9),1,0)+IF((D8+B8)&lt;(N8+L8),1,0)</f>
        <v>1</v>
      </c>
      <c r="O15" s="162">
        <f>IF((E10+B10)&lt;(O10+L10),1,0)+IF((E9+B9)&lt;(O9+L9),1,0)+IF((E8+B8)&lt;(O8+L8),1,0)</f>
        <v>1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0</v>
      </c>
      <c r="D16" s="163">
        <f>SUM(D14:D15)</f>
        <v>5</v>
      </c>
      <c r="E16" s="163">
        <f>SUM(E14:E15)</f>
        <v>5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6</v>
      </c>
      <c r="N16" s="163">
        <f t="shared" ref="N16:O16" si="2">SUM(N14:N15)</f>
        <v>1</v>
      </c>
      <c r="O16" s="163">
        <f t="shared" si="2"/>
        <v>1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18</v>
      </c>
      <c r="B20" s="167" t="s">
        <v>64</v>
      </c>
      <c r="C20" s="213" t="s">
        <v>118</v>
      </c>
      <c r="D20" s="214"/>
      <c r="E20" s="214"/>
      <c r="F20" s="214"/>
      <c r="G20" s="215"/>
      <c r="H20" s="130">
        <f>SUM(C30+D30+E30+I27+I24+I23+I22)</f>
        <v>18</v>
      </c>
      <c r="I20" s="212" t="s">
        <v>65</v>
      </c>
      <c r="J20"/>
      <c r="K20" s="128" t="s">
        <v>20</v>
      </c>
      <c r="L20" s="129" t="s">
        <v>64</v>
      </c>
      <c r="M20" s="213" t="s">
        <v>152</v>
      </c>
      <c r="N20" s="214"/>
      <c r="O20" s="214"/>
      <c r="P20" s="214"/>
      <c r="Q20" s="215"/>
      <c r="R20" s="130">
        <f>SUM(M30+N30+O30+S27+S24+S23+S22)</f>
        <v>4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84" t="s">
        <v>11</v>
      </c>
      <c r="G21" s="184" t="s">
        <v>12</v>
      </c>
      <c r="H21" s="184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84" t="s">
        <v>11</v>
      </c>
      <c r="Q21" s="184" t="s">
        <v>12</v>
      </c>
      <c r="R21" s="184" t="s">
        <v>13</v>
      </c>
      <c r="S21" s="212"/>
    </row>
    <row r="22" spans="1:19" ht="15">
      <c r="A22" s="134" t="s">
        <v>119</v>
      </c>
      <c r="B22" s="132">
        <v>37</v>
      </c>
      <c r="C22" s="135">
        <v>154</v>
      </c>
      <c r="D22" s="135">
        <v>140</v>
      </c>
      <c r="E22" s="135">
        <v>187</v>
      </c>
      <c r="F22" s="136">
        <f>SUM(C22:E22)</f>
        <v>481</v>
      </c>
      <c r="G22" s="132">
        <f>B22*3</f>
        <v>111</v>
      </c>
      <c r="H22" s="137">
        <f>F22+G22</f>
        <v>592</v>
      </c>
      <c r="I22" s="138">
        <f>IF(H22&gt;R22,1,0)</f>
        <v>0</v>
      </c>
      <c r="J22"/>
      <c r="K22" s="134" t="s">
        <v>150</v>
      </c>
      <c r="L22" s="132">
        <v>28</v>
      </c>
      <c r="M22" s="135">
        <v>171</v>
      </c>
      <c r="N22" s="135">
        <v>235</v>
      </c>
      <c r="O22" s="135">
        <v>161</v>
      </c>
      <c r="P22" s="136">
        <f>SUM(M22:O22)</f>
        <v>567</v>
      </c>
      <c r="Q22" s="132">
        <f>L22*3</f>
        <v>84</v>
      </c>
      <c r="R22" s="137">
        <f>P22+Q22</f>
        <v>651</v>
      </c>
      <c r="S22" s="138">
        <f>IF(R22&gt;H22,1,0)</f>
        <v>1</v>
      </c>
    </row>
    <row r="23" spans="1:19" ht="15">
      <c r="A23" s="134" t="s">
        <v>120</v>
      </c>
      <c r="B23" s="132">
        <v>10</v>
      </c>
      <c r="C23" s="135">
        <v>155</v>
      </c>
      <c r="D23" s="135">
        <v>211</v>
      </c>
      <c r="E23" s="135">
        <v>185</v>
      </c>
      <c r="F23" s="136">
        <f>SUM(C23:E23)</f>
        <v>551</v>
      </c>
      <c r="G23" s="132">
        <f>B23*3</f>
        <v>30</v>
      </c>
      <c r="H23" s="137">
        <f>F23+G23</f>
        <v>581</v>
      </c>
      <c r="I23" s="138">
        <f>IF(H23&gt;R23,1,0)</f>
        <v>1</v>
      </c>
      <c r="J23"/>
      <c r="K23" s="134" t="s">
        <v>103</v>
      </c>
      <c r="L23" s="132">
        <v>5</v>
      </c>
      <c r="M23" s="135">
        <v>135</v>
      </c>
      <c r="N23" s="135">
        <v>130</v>
      </c>
      <c r="O23" s="135">
        <v>103</v>
      </c>
      <c r="P23" s="136">
        <f>SUM(M23:O23)</f>
        <v>368</v>
      </c>
      <c r="Q23" s="132">
        <f>L23*3</f>
        <v>15</v>
      </c>
      <c r="R23" s="137">
        <f>P23+Q23</f>
        <v>383</v>
      </c>
      <c r="S23" s="138">
        <f>IF(R23&gt;H23,1,0)</f>
        <v>0</v>
      </c>
    </row>
    <row r="24" spans="1:19" ht="15">
      <c r="A24" s="134" t="s">
        <v>121</v>
      </c>
      <c r="B24" s="132">
        <v>0</v>
      </c>
      <c r="C24" s="135">
        <v>179</v>
      </c>
      <c r="D24" s="135">
        <v>266</v>
      </c>
      <c r="E24" s="135">
        <v>203</v>
      </c>
      <c r="F24" s="139">
        <f>SUM(C24:E24)</f>
        <v>648</v>
      </c>
      <c r="G24" s="132">
        <f>B24*3</f>
        <v>0</v>
      </c>
      <c r="H24" s="140">
        <f>F24+G24</f>
        <v>648</v>
      </c>
      <c r="I24" s="138">
        <f>IF(H24&gt;R24,1,0)</f>
        <v>1</v>
      </c>
      <c r="J24"/>
      <c r="K24" s="134" t="s">
        <v>165</v>
      </c>
      <c r="L24" s="132">
        <v>0</v>
      </c>
      <c r="M24" s="135">
        <v>182</v>
      </c>
      <c r="N24" s="135">
        <v>182</v>
      </c>
      <c r="O24" s="135">
        <v>182</v>
      </c>
      <c r="P24" s="139">
        <f>SUM(M24:O24)</f>
        <v>546</v>
      </c>
      <c r="Q24" s="132">
        <f>L24*3</f>
        <v>0</v>
      </c>
      <c r="R24" s="140">
        <f>P24+Q24</f>
        <v>546</v>
      </c>
      <c r="S24" s="141">
        <f>IF(R24&gt;H24,1,0)</f>
        <v>0</v>
      </c>
    </row>
    <row r="25" spans="1:19" ht="15">
      <c r="A25" s="131"/>
      <c r="B25" s="142" t="s">
        <v>14</v>
      </c>
      <c r="C25" s="132">
        <f>SUM(C22:C24)</f>
        <v>488</v>
      </c>
      <c r="D25" s="132">
        <f>SUM(D22:D24)</f>
        <v>617</v>
      </c>
      <c r="E25" s="132">
        <f>SUM(E22:E24)</f>
        <v>575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488</v>
      </c>
      <c r="N25" s="132">
        <f>SUM(N22:N24)</f>
        <v>547</v>
      </c>
      <c r="O25" s="147">
        <f>SUM(O22:O24)</f>
        <v>446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47</v>
      </c>
      <c r="D26" s="132">
        <f>SUM(B22:B24)</f>
        <v>47</v>
      </c>
      <c r="E26" s="132">
        <f>SUM(B22:B24)</f>
        <v>47</v>
      </c>
      <c r="F26" s="149"/>
      <c r="G26" s="136">
        <f>SUM(F22:F24)</f>
        <v>1680</v>
      </c>
      <c r="H26" s="150"/>
      <c r="I26" s="151"/>
      <c r="J26"/>
      <c r="K26" s="131"/>
      <c r="L26" s="142" t="s">
        <v>15</v>
      </c>
      <c r="M26" s="132">
        <f>SUM(L22:L24)</f>
        <v>33</v>
      </c>
      <c r="N26" s="132">
        <f>SUM(L22:L24)</f>
        <v>33</v>
      </c>
      <c r="O26" s="147">
        <f>SUM(L22:L24)</f>
        <v>33</v>
      </c>
      <c r="P26" s="152"/>
      <c r="Q26" s="136">
        <f>SUM(P22:P24)</f>
        <v>1481</v>
      </c>
      <c r="R26" s="153"/>
      <c r="S26" s="151"/>
    </row>
    <row r="27" spans="1:19" ht="15">
      <c r="A27" s="131"/>
      <c r="B27" s="142" t="s">
        <v>16</v>
      </c>
      <c r="C27" s="154">
        <f>C26+C25</f>
        <v>535</v>
      </c>
      <c r="D27" s="154">
        <f>D26+D25</f>
        <v>664</v>
      </c>
      <c r="E27" s="154">
        <f>E26+E25</f>
        <v>622</v>
      </c>
      <c r="F27" s="149"/>
      <c r="G27" s="149" t="s">
        <v>0</v>
      </c>
      <c r="H27" s="155">
        <f>SUM(H22:H24)</f>
        <v>1821</v>
      </c>
      <c r="I27" s="156">
        <f>IF(H27&gt;R27,1,0)</f>
        <v>1</v>
      </c>
      <c r="J27"/>
      <c r="K27" s="131"/>
      <c r="L27" s="142" t="s">
        <v>16</v>
      </c>
      <c r="M27" s="154">
        <f>M26+M25</f>
        <v>521</v>
      </c>
      <c r="N27" s="154">
        <f>N26+N25</f>
        <v>580</v>
      </c>
      <c r="O27" s="154">
        <f>O26+O25</f>
        <v>479</v>
      </c>
      <c r="P27" s="157"/>
      <c r="Q27" s="149" t="s">
        <v>0</v>
      </c>
      <c r="R27" s="137">
        <f>SUM(R22:R24)</f>
        <v>1580</v>
      </c>
      <c r="S27" s="158">
        <f>IF(H27&lt;R27,1,0)</f>
        <v>0</v>
      </c>
    </row>
    <row r="28" spans="1:19" ht="15">
      <c r="A28" s="216" t="s">
        <v>66</v>
      </c>
      <c r="B28" s="216"/>
      <c r="C28" s="159">
        <f>IF(C27&gt;M27,3,0)</f>
        <v>3</v>
      </c>
      <c r="D28" s="159">
        <f t="shared" ref="D28:E28" si="3">IF(D27&gt;N27,3,0)</f>
        <v>3</v>
      </c>
      <c r="E28" s="159">
        <f t="shared" si="3"/>
        <v>3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0</v>
      </c>
      <c r="N28" s="159">
        <f t="shared" ref="N28:O28" si="4">IF(D27&lt;N27,3,0)</f>
        <v>0</v>
      </c>
      <c r="O28" s="159">
        <f t="shared" si="4"/>
        <v>0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1</v>
      </c>
      <c r="D29" s="162">
        <f>IF((D24+B24)&gt;(N24+L24),1,0)+IF((D23+B23)&gt;(N23+L23),1,0)+IF((D22+B22)&gt;(N22+L22),1,0)</f>
        <v>2</v>
      </c>
      <c r="E29" s="162">
        <f>IF((E24+B24)&gt;(O24+L24),1,0)+IF((E23+B23)&gt;(O23+L23),1,0)+IF((E22+B22)&gt;(O22+L22),1,0)</f>
        <v>3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2</v>
      </c>
      <c r="N29" s="162">
        <f>IF((D24+B24)&lt;(N24+L24),1,0)+IF((D23+B23)&lt;(N23+L23),1,0)+IF((D22+B22)&lt;(N22+L22),1,0)</f>
        <v>1</v>
      </c>
      <c r="O29" s="162">
        <f>IF((E24+B24)&lt;(O24+L24),1,0)+IF((E23+B23)&lt;(O23+L23),1,0)+IF((E22+B22)&lt;(O22+L22),1,0)</f>
        <v>0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4</v>
      </c>
      <c r="D30" s="163">
        <f>SUM(D28:D29)</f>
        <v>5</v>
      </c>
      <c r="E30" s="163">
        <f>SUM(E28:E29)</f>
        <v>6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2</v>
      </c>
      <c r="N30" s="163">
        <f t="shared" ref="N30:O30" si="5">SUM(N28:N29)</f>
        <v>1</v>
      </c>
      <c r="O30" s="163">
        <f t="shared" si="5"/>
        <v>0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22</v>
      </c>
      <c r="B33" s="167" t="s">
        <v>64</v>
      </c>
      <c r="C33" s="213" t="s">
        <v>114</v>
      </c>
      <c r="D33" s="214"/>
      <c r="E33" s="214"/>
      <c r="F33" s="214"/>
      <c r="G33" s="215"/>
      <c r="H33" s="130">
        <f>SUM(C43+D43+E43+I40+I37+I36+I35)</f>
        <v>13</v>
      </c>
      <c r="I33" s="212" t="s">
        <v>65</v>
      </c>
      <c r="J33"/>
      <c r="K33" s="128" t="s">
        <v>24</v>
      </c>
      <c r="L33" s="129" t="s">
        <v>64</v>
      </c>
      <c r="M33" s="213" t="s">
        <v>166</v>
      </c>
      <c r="N33" s="214"/>
      <c r="O33" s="214"/>
      <c r="P33" s="214"/>
      <c r="Q33" s="215"/>
      <c r="R33" s="130">
        <f>SUM(M43+N43+O43+S40+S37+S36+S35)</f>
        <v>9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84" t="s">
        <v>11</v>
      </c>
      <c r="G34" s="184" t="s">
        <v>12</v>
      </c>
      <c r="H34" s="184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84" t="s">
        <v>11</v>
      </c>
      <c r="Q34" s="184" t="s">
        <v>12</v>
      </c>
      <c r="R34" s="184" t="s">
        <v>13</v>
      </c>
      <c r="S34" s="212"/>
    </row>
    <row r="35" spans="1:19" ht="15">
      <c r="A35" s="134" t="s">
        <v>116</v>
      </c>
      <c r="B35" s="132">
        <v>35</v>
      </c>
      <c r="C35" s="135">
        <v>180</v>
      </c>
      <c r="D35" s="135">
        <v>203</v>
      </c>
      <c r="E35" s="135">
        <v>178</v>
      </c>
      <c r="F35" s="136">
        <f>SUM(C35:E35)</f>
        <v>561</v>
      </c>
      <c r="G35" s="132">
        <f>B35*3</f>
        <v>105</v>
      </c>
      <c r="H35" s="137">
        <f>F35+G35</f>
        <v>666</v>
      </c>
      <c r="I35" s="138">
        <f>IF(H35&gt;R35,1,0)</f>
        <v>1</v>
      </c>
      <c r="J35"/>
      <c r="K35" s="134" t="s">
        <v>84</v>
      </c>
      <c r="L35" s="132">
        <v>10</v>
      </c>
      <c r="M35" s="135">
        <v>165</v>
      </c>
      <c r="N35" s="135">
        <v>146</v>
      </c>
      <c r="O35" s="135">
        <v>173</v>
      </c>
      <c r="P35" s="136">
        <f>SUM(M35:O35)</f>
        <v>484</v>
      </c>
      <c r="Q35" s="132">
        <f>L35*3</f>
        <v>30</v>
      </c>
      <c r="R35" s="137">
        <f>P35+Q35</f>
        <v>514</v>
      </c>
      <c r="S35" s="138">
        <f>IF(R35&gt;H35,1,0)</f>
        <v>0</v>
      </c>
    </row>
    <row r="36" spans="1:19" ht="15">
      <c r="A36" s="134" t="s">
        <v>112</v>
      </c>
      <c r="B36" s="132">
        <v>43</v>
      </c>
      <c r="C36" s="135">
        <v>146</v>
      </c>
      <c r="D36" s="135">
        <v>117</v>
      </c>
      <c r="E36" s="135">
        <v>136</v>
      </c>
      <c r="F36" s="136">
        <f>SUM(C36:E36)</f>
        <v>399</v>
      </c>
      <c r="G36" s="132">
        <f>B36*3</f>
        <v>129</v>
      </c>
      <c r="H36" s="137">
        <f>F36+G36</f>
        <v>528</v>
      </c>
      <c r="I36" s="138">
        <f>IF(H36&gt;R36,1,0)</f>
        <v>0</v>
      </c>
      <c r="J36"/>
      <c r="K36" s="134" t="s">
        <v>85</v>
      </c>
      <c r="L36" s="132">
        <v>36</v>
      </c>
      <c r="M36" s="135">
        <v>143</v>
      </c>
      <c r="N36" s="135">
        <v>158</v>
      </c>
      <c r="O36" s="135">
        <v>156</v>
      </c>
      <c r="P36" s="136">
        <f>SUM(M36:O36)</f>
        <v>457</v>
      </c>
      <c r="Q36" s="132">
        <f>L36*3</f>
        <v>108</v>
      </c>
      <c r="R36" s="137">
        <f>P36+Q36</f>
        <v>565</v>
      </c>
      <c r="S36" s="138">
        <f>IF(R36&gt;H36,1,0)</f>
        <v>1</v>
      </c>
    </row>
    <row r="37" spans="1:19" ht="15">
      <c r="A37" s="134" t="s">
        <v>117</v>
      </c>
      <c r="B37" s="132">
        <v>41</v>
      </c>
      <c r="C37" s="135">
        <v>123</v>
      </c>
      <c r="D37" s="135">
        <v>116</v>
      </c>
      <c r="E37" s="135">
        <v>156</v>
      </c>
      <c r="F37" s="139">
        <f>SUM(C37:E37)</f>
        <v>395</v>
      </c>
      <c r="G37" s="132">
        <f>B37*3</f>
        <v>123</v>
      </c>
      <c r="H37" s="140">
        <f>F37+G37</f>
        <v>518</v>
      </c>
      <c r="I37" s="138">
        <f>IF(H37&gt;R37,1,0)</f>
        <v>0</v>
      </c>
      <c r="J37"/>
      <c r="K37" s="134" t="s">
        <v>86</v>
      </c>
      <c r="L37" s="132">
        <v>18</v>
      </c>
      <c r="M37" s="135">
        <v>220</v>
      </c>
      <c r="N37" s="135">
        <v>141</v>
      </c>
      <c r="O37" s="135">
        <v>154</v>
      </c>
      <c r="P37" s="139">
        <f>SUM(M37:O37)</f>
        <v>515</v>
      </c>
      <c r="Q37" s="132">
        <f>L37*3</f>
        <v>54</v>
      </c>
      <c r="R37" s="140">
        <f>P37+Q37</f>
        <v>569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449</v>
      </c>
      <c r="D38" s="132">
        <f>SUM(D35:D37)</f>
        <v>436</v>
      </c>
      <c r="E38" s="132">
        <f>SUM(E35:E37)</f>
        <v>470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528</v>
      </c>
      <c r="N38" s="132">
        <f>SUM(N35:N37)</f>
        <v>445</v>
      </c>
      <c r="O38" s="147">
        <f>SUM(O35:O37)</f>
        <v>483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119</v>
      </c>
      <c r="D39" s="132">
        <f>SUM(B35:B37)</f>
        <v>119</v>
      </c>
      <c r="E39" s="132">
        <f>SUM(B35:B37)</f>
        <v>119</v>
      </c>
      <c r="F39" s="149"/>
      <c r="G39" s="136">
        <f>SUM(F35:F37)</f>
        <v>1355</v>
      </c>
      <c r="H39" s="150"/>
      <c r="I39" s="151"/>
      <c r="J39"/>
      <c r="K39" s="131"/>
      <c r="L39" s="142" t="s">
        <v>15</v>
      </c>
      <c r="M39" s="132">
        <f>SUM(L35:L37)</f>
        <v>64</v>
      </c>
      <c r="N39" s="132">
        <f>SUM(L35:L37)</f>
        <v>64</v>
      </c>
      <c r="O39" s="147">
        <f>SUM(L35:L37)</f>
        <v>64</v>
      </c>
      <c r="P39" s="152"/>
      <c r="Q39" s="136">
        <f>SUM(P35:P37)</f>
        <v>1456</v>
      </c>
      <c r="R39" s="153"/>
      <c r="S39" s="151"/>
    </row>
    <row r="40" spans="1:19" ht="15">
      <c r="A40" s="131"/>
      <c r="B40" s="142" t="s">
        <v>16</v>
      </c>
      <c r="C40" s="154">
        <f>C39+C38</f>
        <v>568</v>
      </c>
      <c r="D40" s="154">
        <f>D39+D38</f>
        <v>555</v>
      </c>
      <c r="E40" s="154">
        <f>E39+E38</f>
        <v>589</v>
      </c>
      <c r="F40" s="149"/>
      <c r="G40" s="149" t="s">
        <v>0</v>
      </c>
      <c r="H40" s="155">
        <f>SUM(H35:H37)</f>
        <v>1712</v>
      </c>
      <c r="I40" s="156">
        <f>IF(H40&gt;R40,1,0)</f>
        <v>1</v>
      </c>
      <c r="J40"/>
      <c r="K40" s="131"/>
      <c r="L40" s="142" t="s">
        <v>16</v>
      </c>
      <c r="M40" s="154">
        <f>M39+M38</f>
        <v>592</v>
      </c>
      <c r="N40" s="154">
        <f>N39+N38</f>
        <v>509</v>
      </c>
      <c r="O40" s="154">
        <f>O39+O38</f>
        <v>547</v>
      </c>
      <c r="P40" s="157"/>
      <c r="Q40" s="149" t="s">
        <v>0</v>
      </c>
      <c r="R40" s="137">
        <f>SUM(R35:R37)</f>
        <v>1648</v>
      </c>
      <c r="S40" s="158">
        <f>IF(H40&lt;R40,1,0)</f>
        <v>0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:E41" si="6">IF(D40&gt;N40,3,0)</f>
        <v>3</v>
      </c>
      <c r="E41" s="159">
        <f t="shared" si="6"/>
        <v>3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:O41" si="7">IF(D40&lt;N40,3,0)</f>
        <v>0</v>
      </c>
      <c r="O41" s="159">
        <f t="shared" si="7"/>
        <v>0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2</v>
      </c>
      <c r="D42" s="162">
        <f>IF((D37+B37)&gt;(N37+L37),1,0)+IF((D36+B36)&gt;(N36+L36),1,0)+IF((D35+B35)&gt;(N35+L35),1,0)</f>
        <v>1</v>
      </c>
      <c r="E42" s="162">
        <f>IF((E37+B37)&gt;(O37+L37),1,0)+IF((E36+B36)&gt;(O36+L36),1,0)+IF((E35+B35)&gt;(O35+L35),1,0)</f>
        <v>2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1</v>
      </c>
      <c r="N42" s="162">
        <f>IF((D37+B37)&lt;(N37+L37),1,0)+IF((D36+B36)&lt;(N36+L36),1,0)+IF((D35+B35)&lt;(N35+L35),1,0)</f>
        <v>2</v>
      </c>
      <c r="O42" s="162">
        <f>IF((E37+B37)&lt;(O37+L37),1,0)+IF((E36+B36)&lt;(O36+L36),1,0)+IF((E35+B35)&lt;(O35+L35),1,0)</f>
        <v>1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2</v>
      </c>
      <c r="D43" s="163">
        <f>SUM(D41:D42)</f>
        <v>4</v>
      </c>
      <c r="E43" s="163">
        <f>SUM(E41:E42)</f>
        <v>5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4</v>
      </c>
      <c r="N43" s="163">
        <f t="shared" ref="N43:O43" si="8">SUM(N41:N42)</f>
        <v>2</v>
      </c>
      <c r="O43" s="163">
        <f t="shared" si="8"/>
        <v>1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26</v>
      </c>
      <c r="B47" s="167" t="s">
        <v>64</v>
      </c>
      <c r="C47" s="213" t="s">
        <v>102</v>
      </c>
      <c r="D47" s="214"/>
      <c r="E47" s="214"/>
      <c r="F47" s="214"/>
      <c r="G47" s="215"/>
      <c r="H47" s="130">
        <f>SUM(C57+D57+E57+I54+I51+I50+I49)</f>
        <v>10</v>
      </c>
      <c r="I47" s="212" t="s">
        <v>65</v>
      </c>
      <c r="J47"/>
      <c r="K47" s="128" t="s">
        <v>28</v>
      </c>
      <c r="L47" s="129" t="s">
        <v>64</v>
      </c>
      <c r="M47" s="213" t="s">
        <v>144</v>
      </c>
      <c r="N47" s="214"/>
      <c r="O47" s="214"/>
      <c r="P47" s="214"/>
      <c r="Q47" s="215"/>
      <c r="R47" s="130">
        <f>SUM(M57+N57+O57+S54+S51+S50+S49)</f>
        <v>12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84" t="s">
        <v>11</v>
      </c>
      <c r="G48" s="184" t="s">
        <v>12</v>
      </c>
      <c r="H48" s="184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84" t="s">
        <v>11</v>
      </c>
      <c r="Q48" s="184" t="s">
        <v>12</v>
      </c>
      <c r="R48" s="184" t="s">
        <v>13</v>
      </c>
      <c r="S48" s="212"/>
    </row>
    <row r="49" spans="1:19" ht="15">
      <c r="A49" s="134" t="s">
        <v>103</v>
      </c>
      <c r="B49" s="132">
        <v>25</v>
      </c>
      <c r="C49" s="135">
        <v>183</v>
      </c>
      <c r="D49" s="135">
        <v>171</v>
      </c>
      <c r="E49" s="135">
        <v>176</v>
      </c>
      <c r="F49" s="136">
        <f>SUM(C49:E49)</f>
        <v>530</v>
      </c>
      <c r="G49" s="132">
        <f>B49*3</f>
        <v>75</v>
      </c>
      <c r="H49" s="137">
        <f>F49+G49</f>
        <v>605</v>
      </c>
      <c r="I49" s="138">
        <f>IF(H49&gt;R49,1,0)</f>
        <v>1</v>
      </c>
      <c r="J49"/>
      <c r="K49" s="134" t="s">
        <v>95</v>
      </c>
      <c r="L49" s="132">
        <v>14</v>
      </c>
      <c r="M49" s="135">
        <v>177</v>
      </c>
      <c r="N49" s="135">
        <v>187</v>
      </c>
      <c r="O49" s="135">
        <v>151</v>
      </c>
      <c r="P49" s="136">
        <f>SUM(M49:O49)</f>
        <v>515</v>
      </c>
      <c r="Q49" s="132">
        <f>L49*3</f>
        <v>42</v>
      </c>
      <c r="R49" s="137">
        <f>P49+Q49</f>
        <v>557</v>
      </c>
      <c r="S49" s="138">
        <f>IF(R49&gt;H49,1,0)</f>
        <v>0</v>
      </c>
    </row>
    <row r="50" spans="1:19" ht="15">
      <c r="A50" s="134" t="s">
        <v>104</v>
      </c>
      <c r="B50" s="132">
        <v>34</v>
      </c>
      <c r="C50" s="135">
        <v>160</v>
      </c>
      <c r="D50" s="135">
        <v>177</v>
      </c>
      <c r="E50" s="135">
        <v>131</v>
      </c>
      <c r="F50" s="136">
        <f>SUM(C50:E50)</f>
        <v>468</v>
      </c>
      <c r="G50" s="132">
        <f>B50*3</f>
        <v>102</v>
      </c>
      <c r="H50" s="137">
        <f>F50+G50</f>
        <v>570</v>
      </c>
      <c r="I50" s="138">
        <f>IF(H50&gt;R50,1,0)</f>
        <v>1</v>
      </c>
      <c r="J50"/>
      <c r="K50" s="134" t="s">
        <v>96</v>
      </c>
      <c r="L50" s="132">
        <v>15</v>
      </c>
      <c r="M50" s="135">
        <v>176</v>
      </c>
      <c r="N50" s="135">
        <v>145</v>
      </c>
      <c r="O50" s="135">
        <v>169</v>
      </c>
      <c r="P50" s="136">
        <f>SUM(M50:O50)</f>
        <v>490</v>
      </c>
      <c r="Q50" s="132">
        <f>L50*3</f>
        <v>45</v>
      </c>
      <c r="R50" s="137">
        <f>P50+Q50</f>
        <v>535</v>
      </c>
      <c r="S50" s="138">
        <f>IF(R50&gt;H50,1,0)</f>
        <v>0</v>
      </c>
    </row>
    <row r="51" spans="1:19" ht="15">
      <c r="A51" s="134" t="s">
        <v>167</v>
      </c>
      <c r="B51" s="132">
        <v>5</v>
      </c>
      <c r="C51" s="135">
        <v>152</v>
      </c>
      <c r="D51" s="135">
        <v>221</v>
      </c>
      <c r="E51" s="135">
        <v>156</v>
      </c>
      <c r="F51" s="139">
        <f>SUM(C51:E51)</f>
        <v>529</v>
      </c>
      <c r="G51" s="132">
        <f>B51*3</f>
        <v>15</v>
      </c>
      <c r="H51" s="140">
        <f>F51+G51</f>
        <v>544</v>
      </c>
      <c r="I51" s="138">
        <f>IF(H51&gt;R51,1,0)</f>
        <v>0</v>
      </c>
      <c r="J51"/>
      <c r="K51" s="134" t="s">
        <v>97</v>
      </c>
      <c r="L51" s="132">
        <v>5</v>
      </c>
      <c r="M51" s="135">
        <v>215</v>
      </c>
      <c r="N51" s="135">
        <v>203</v>
      </c>
      <c r="O51" s="135">
        <v>196</v>
      </c>
      <c r="P51" s="139">
        <f>SUM(M51:O51)</f>
        <v>614</v>
      </c>
      <c r="Q51" s="132">
        <f>L51*3</f>
        <v>15</v>
      </c>
      <c r="R51" s="140">
        <f>P51+Q51</f>
        <v>629</v>
      </c>
      <c r="S51" s="141">
        <f>IF(R51&gt;H51,1,0)</f>
        <v>1</v>
      </c>
    </row>
    <row r="52" spans="1:19" ht="15">
      <c r="A52" s="131"/>
      <c r="B52" s="142" t="s">
        <v>14</v>
      </c>
      <c r="C52" s="132">
        <f>SUM(C49:C51)</f>
        <v>495</v>
      </c>
      <c r="D52" s="132">
        <f>SUM(D49:D51)</f>
        <v>569</v>
      </c>
      <c r="E52" s="132">
        <f>SUM(E49:E51)</f>
        <v>463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568</v>
      </c>
      <c r="N52" s="132">
        <f>SUM(N49:N51)</f>
        <v>535</v>
      </c>
      <c r="O52" s="147">
        <f>SUM(O49:O51)</f>
        <v>516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64</v>
      </c>
      <c r="D53" s="132">
        <f>SUM(B49:B51)</f>
        <v>64</v>
      </c>
      <c r="E53" s="132">
        <f>SUM(B49:B51)</f>
        <v>64</v>
      </c>
      <c r="F53" s="149"/>
      <c r="G53" s="136">
        <f>SUM(F49:F51)</f>
        <v>1527</v>
      </c>
      <c r="H53" s="150"/>
      <c r="I53" s="151"/>
      <c r="J53"/>
      <c r="K53" s="131"/>
      <c r="L53" s="142" t="s">
        <v>15</v>
      </c>
      <c r="M53" s="132">
        <f>SUM(L49:L51)</f>
        <v>34</v>
      </c>
      <c r="N53" s="132">
        <f>SUM(L49:L51)</f>
        <v>34</v>
      </c>
      <c r="O53" s="147">
        <f>SUM(L49:L51)</f>
        <v>34</v>
      </c>
      <c r="P53" s="152"/>
      <c r="Q53" s="136">
        <f>SUM(P49:P51)</f>
        <v>1619</v>
      </c>
      <c r="R53" s="153"/>
      <c r="S53" s="151"/>
    </row>
    <row r="54" spans="1:19" ht="15">
      <c r="A54" s="131"/>
      <c r="B54" s="142" t="s">
        <v>16</v>
      </c>
      <c r="C54" s="154">
        <f>C53+C52</f>
        <v>559</v>
      </c>
      <c r="D54" s="154">
        <f>D53+D52</f>
        <v>633</v>
      </c>
      <c r="E54" s="154">
        <f>E53+E52</f>
        <v>527</v>
      </c>
      <c r="F54" s="149"/>
      <c r="G54" s="149" t="s">
        <v>0</v>
      </c>
      <c r="H54" s="155">
        <f>SUM(H49:H51)</f>
        <v>1719</v>
      </c>
      <c r="I54" s="156">
        <f>IF(H54&gt;R54,1,0)</f>
        <v>0</v>
      </c>
      <c r="J54"/>
      <c r="K54" s="131"/>
      <c r="L54" s="142" t="s">
        <v>16</v>
      </c>
      <c r="M54" s="154">
        <f>M53+M52</f>
        <v>602</v>
      </c>
      <c r="N54" s="154">
        <f>N53+N52</f>
        <v>569</v>
      </c>
      <c r="O54" s="154">
        <f>O53+O52</f>
        <v>550</v>
      </c>
      <c r="P54" s="157"/>
      <c r="Q54" s="149" t="s">
        <v>0</v>
      </c>
      <c r="R54" s="137">
        <f>SUM(R49:R51)</f>
        <v>1721</v>
      </c>
      <c r="S54" s="158">
        <f>IF(H54&lt;R54,1,0)</f>
        <v>1</v>
      </c>
    </row>
    <row r="55" spans="1:19" ht="15">
      <c r="A55" s="216" t="s">
        <v>66</v>
      </c>
      <c r="B55" s="216"/>
      <c r="C55" s="159">
        <f>IF(C54&gt;M54,3,0)</f>
        <v>0</v>
      </c>
      <c r="D55" s="159">
        <f t="shared" ref="D55:E55" si="9">IF(D54&gt;N54,3,0)</f>
        <v>3</v>
      </c>
      <c r="E55" s="159">
        <f t="shared" si="9"/>
        <v>0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3</v>
      </c>
      <c r="N55" s="159">
        <f t="shared" ref="N55:O55" si="10">IF(D54&lt;N54,3,0)</f>
        <v>0</v>
      </c>
      <c r="O55" s="159">
        <f t="shared" si="10"/>
        <v>3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2</v>
      </c>
      <c r="D56" s="162">
        <f>IF((D51+B51)&gt;(N51+L51),1,0)+IF((D50+B50)&gt;(N50+L50),1,0)+IF((D49+B49)&gt;(N49+L49),1,0)</f>
        <v>2</v>
      </c>
      <c r="E56" s="162">
        <f>IF((E51+B51)&gt;(O51+L51),1,0)+IF((E50+B50)&gt;(O50+L50),1,0)+IF((E49+B49)&gt;(O49+L49),1,0)</f>
        <v>1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1</v>
      </c>
      <c r="N56" s="162">
        <f>IF((D51+B51)&lt;(N51+L51),1,0)+IF((D50+B50)&lt;(N50+L50),1,0)+IF((D49+B49)&lt;(N49+L49),1,0)</f>
        <v>1</v>
      </c>
      <c r="O56" s="162">
        <f>IF((E51+B51)&lt;(O51+L51),1,0)+IF((E50+B50)&lt;(O50+L50),1,0)+IF((E49+B49)&lt;(O49+L49),1,0)</f>
        <v>2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2</v>
      </c>
      <c r="D57" s="163">
        <f>SUM(D55:D56)</f>
        <v>5</v>
      </c>
      <c r="E57" s="163">
        <f>SUM(E55:E56)</f>
        <v>1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4</v>
      </c>
      <c r="N57" s="163">
        <f t="shared" ref="N57:O57" si="11">SUM(N55:N56)</f>
        <v>1</v>
      </c>
      <c r="O57" s="163">
        <f t="shared" si="11"/>
        <v>5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31</v>
      </c>
      <c r="B61" s="167" t="s">
        <v>64</v>
      </c>
      <c r="C61" s="213" t="s">
        <v>106</v>
      </c>
      <c r="D61" s="214"/>
      <c r="E61" s="214"/>
      <c r="F61" s="214"/>
      <c r="G61" s="215"/>
      <c r="H61" s="130">
        <f>SUM(C71+D71+E71+I68+I65+I64+I63)</f>
        <v>9</v>
      </c>
      <c r="I61" s="212" t="s">
        <v>65</v>
      </c>
      <c r="J61"/>
      <c r="K61" s="128" t="s">
        <v>32</v>
      </c>
      <c r="L61" s="129" t="s">
        <v>64</v>
      </c>
      <c r="M61" s="213" t="s">
        <v>91</v>
      </c>
      <c r="N61" s="214"/>
      <c r="O61" s="214"/>
      <c r="P61" s="214"/>
      <c r="Q61" s="215"/>
      <c r="R61" s="130">
        <f>SUM(M71+N71+O71+S68+S65+S64+S63)</f>
        <v>13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84" t="s">
        <v>11</v>
      </c>
      <c r="G62" s="184" t="s">
        <v>12</v>
      </c>
      <c r="H62" s="184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84" t="s">
        <v>11</v>
      </c>
      <c r="Q62" s="184" t="s">
        <v>12</v>
      </c>
      <c r="R62" s="184" t="s">
        <v>13</v>
      </c>
      <c r="S62" s="212"/>
    </row>
    <row r="63" spans="1:19" ht="15">
      <c r="A63" s="134" t="s">
        <v>107</v>
      </c>
      <c r="B63" s="132">
        <v>4</v>
      </c>
      <c r="C63" s="135">
        <v>180</v>
      </c>
      <c r="D63" s="135">
        <v>217</v>
      </c>
      <c r="E63" s="135">
        <v>198</v>
      </c>
      <c r="F63" s="136">
        <f>SUM(C63:E63)</f>
        <v>595</v>
      </c>
      <c r="G63" s="132">
        <f>B63*3</f>
        <v>12</v>
      </c>
      <c r="H63" s="137">
        <f>F63+G63</f>
        <v>607</v>
      </c>
      <c r="I63" s="138">
        <f>IF(H63&gt;R63,1,0)</f>
        <v>1</v>
      </c>
      <c r="J63"/>
      <c r="K63" s="134" t="s">
        <v>92</v>
      </c>
      <c r="L63" s="132">
        <v>33</v>
      </c>
      <c r="M63" s="135">
        <v>114</v>
      </c>
      <c r="N63" s="135">
        <v>194</v>
      </c>
      <c r="O63" s="135">
        <v>166</v>
      </c>
      <c r="P63" s="136">
        <f>SUM(M63:O63)</f>
        <v>474</v>
      </c>
      <c r="Q63" s="132">
        <f>L63*3</f>
        <v>99</v>
      </c>
      <c r="R63" s="137">
        <f>P63+Q63</f>
        <v>573</v>
      </c>
      <c r="S63" s="138">
        <f>IF(R63&gt;H63,1,0)</f>
        <v>0</v>
      </c>
    </row>
    <row r="64" spans="1:19" ht="15">
      <c r="A64" s="134" t="s">
        <v>108</v>
      </c>
      <c r="B64" s="132">
        <v>22</v>
      </c>
      <c r="C64" s="135">
        <v>163</v>
      </c>
      <c r="D64" s="135">
        <v>182</v>
      </c>
      <c r="E64" s="135">
        <v>184</v>
      </c>
      <c r="F64" s="136">
        <f>SUM(C64:E64)</f>
        <v>529</v>
      </c>
      <c r="G64" s="132">
        <f>B64*3</f>
        <v>66</v>
      </c>
      <c r="H64" s="137">
        <f>F64+G64</f>
        <v>595</v>
      </c>
      <c r="I64" s="138">
        <f>IF(H64&gt;R64,1,0)</f>
        <v>0</v>
      </c>
      <c r="J64"/>
      <c r="K64" s="134" t="s">
        <v>168</v>
      </c>
      <c r="L64" s="132">
        <v>42</v>
      </c>
      <c r="M64" s="135">
        <v>132</v>
      </c>
      <c r="N64" s="135">
        <v>176</v>
      </c>
      <c r="O64" s="135">
        <v>167</v>
      </c>
      <c r="P64" s="136">
        <f>SUM(M64:O64)</f>
        <v>475</v>
      </c>
      <c r="Q64" s="132">
        <f>L64*3</f>
        <v>126</v>
      </c>
      <c r="R64" s="137">
        <f>P64+Q64</f>
        <v>601</v>
      </c>
      <c r="S64" s="138">
        <f>IF(R64&gt;H64,1,0)</f>
        <v>1</v>
      </c>
    </row>
    <row r="65" spans="1:19" ht="15">
      <c r="A65" s="134" t="s">
        <v>109</v>
      </c>
      <c r="B65" s="132">
        <v>0</v>
      </c>
      <c r="C65" s="135">
        <v>182</v>
      </c>
      <c r="D65" s="135">
        <v>182</v>
      </c>
      <c r="E65" s="135">
        <v>167</v>
      </c>
      <c r="F65" s="139">
        <f>SUM(C65:E65)</f>
        <v>531</v>
      </c>
      <c r="G65" s="132">
        <f>B65*3</f>
        <v>0</v>
      </c>
      <c r="H65" s="140">
        <f>F65+G65</f>
        <v>531</v>
      </c>
      <c r="I65" s="138">
        <f>IF(H65&gt;R65,1,0)</f>
        <v>0</v>
      </c>
      <c r="J65"/>
      <c r="K65" s="134" t="s">
        <v>94</v>
      </c>
      <c r="L65" s="132">
        <v>30</v>
      </c>
      <c r="M65" s="135">
        <v>184</v>
      </c>
      <c r="N65" s="135">
        <v>145</v>
      </c>
      <c r="O65" s="135">
        <v>138</v>
      </c>
      <c r="P65" s="139">
        <f>SUM(M65:O65)</f>
        <v>467</v>
      </c>
      <c r="Q65" s="132">
        <f>L65*3</f>
        <v>90</v>
      </c>
      <c r="R65" s="140">
        <f>P65+Q65</f>
        <v>557</v>
      </c>
      <c r="S65" s="141">
        <f>IF(R65&gt;H65,1,0)</f>
        <v>1</v>
      </c>
    </row>
    <row r="66" spans="1:19" ht="15">
      <c r="A66" s="131"/>
      <c r="B66" s="142" t="s">
        <v>14</v>
      </c>
      <c r="C66" s="132">
        <f>SUM(C63:C65)</f>
        <v>525</v>
      </c>
      <c r="D66" s="132">
        <f>SUM(D63:D65)</f>
        <v>581</v>
      </c>
      <c r="E66" s="132">
        <f>SUM(E63:E65)</f>
        <v>549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430</v>
      </c>
      <c r="N66" s="132">
        <f>SUM(N63:N65)</f>
        <v>515</v>
      </c>
      <c r="O66" s="147">
        <f>SUM(O63:O65)</f>
        <v>471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26</v>
      </c>
      <c r="D67" s="132">
        <f>SUM(B63:B65)</f>
        <v>26</v>
      </c>
      <c r="E67" s="132">
        <f>SUM(B63:B65)</f>
        <v>26</v>
      </c>
      <c r="F67" s="149"/>
      <c r="G67" s="136">
        <f>SUM(F63:F65)</f>
        <v>1655</v>
      </c>
      <c r="H67" s="150"/>
      <c r="I67" s="151"/>
      <c r="J67"/>
      <c r="K67" s="131"/>
      <c r="L67" s="142" t="s">
        <v>15</v>
      </c>
      <c r="M67" s="132">
        <f>SUM(L63:L65)</f>
        <v>105</v>
      </c>
      <c r="N67" s="132">
        <f>SUM(L63:L65)</f>
        <v>105</v>
      </c>
      <c r="O67" s="147">
        <f>SUM(L63:L65)</f>
        <v>105</v>
      </c>
      <c r="P67" s="152"/>
      <c r="Q67" s="136">
        <f>SUM(P63:P65)</f>
        <v>1416</v>
      </c>
      <c r="R67" s="153"/>
      <c r="S67" s="151"/>
    </row>
    <row r="68" spans="1:19" ht="15">
      <c r="A68" s="131"/>
      <c r="B68" s="142" t="s">
        <v>16</v>
      </c>
      <c r="C68" s="154">
        <f>C67+C66</f>
        <v>551</v>
      </c>
      <c r="D68" s="154">
        <f>D67+D66</f>
        <v>607</v>
      </c>
      <c r="E68" s="154">
        <f>E67+E66</f>
        <v>575</v>
      </c>
      <c r="F68" s="149"/>
      <c r="G68" s="149" t="s">
        <v>0</v>
      </c>
      <c r="H68" s="155">
        <f>SUM(H63:H65)</f>
        <v>1733</v>
      </c>
      <c r="I68" s="156">
        <f>IF(H68&gt;R68,1,0)</f>
        <v>1</v>
      </c>
      <c r="J68"/>
      <c r="K68" s="131"/>
      <c r="L68" s="142" t="s">
        <v>16</v>
      </c>
      <c r="M68" s="154">
        <f>M67+M66</f>
        <v>535</v>
      </c>
      <c r="N68" s="154">
        <f>N67+N66</f>
        <v>620</v>
      </c>
      <c r="O68" s="154">
        <f>O67+O66</f>
        <v>576</v>
      </c>
      <c r="P68" s="157"/>
      <c r="Q68" s="149" t="s">
        <v>0</v>
      </c>
      <c r="R68" s="137">
        <f>SUM(R63:R65)</f>
        <v>1731</v>
      </c>
      <c r="S68" s="158">
        <f>IF(H68&lt;R68,1,0)</f>
        <v>0</v>
      </c>
    </row>
    <row r="69" spans="1:19" ht="15">
      <c r="A69" s="216" t="s">
        <v>66</v>
      </c>
      <c r="B69" s="216"/>
      <c r="C69" s="159">
        <f>IF(C68&gt;M68,3,0)</f>
        <v>3</v>
      </c>
      <c r="D69" s="159">
        <f t="shared" ref="D69:E69" si="12">IF(D68&gt;N68,3,0)</f>
        <v>0</v>
      </c>
      <c r="E69" s="159">
        <f t="shared" si="12"/>
        <v>0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0</v>
      </c>
      <c r="N69" s="159">
        <f t="shared" ref="N69:O69" si="13">IF(D68&lt;N68,3,0)</f>
        <v>3</v>
      </c>
      <c r="O69" s="159">
        <f t="shared" si="13"/>
        <v>3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2</v>
      </c>
      <c r="D70" s="162">
        <f>IF((D65+B65)&gt;(N65+L65),1,0)+IF((D64+B64)&gt;(N64+L64),1,0)+IF((D63+B63)&gt;(N63+L63),1,0)</f>
        <v>1</v>
      </c>
      <c r="E70" s="162">
        <f>IF((E65+B65)&gt;(O65+L65),1,0)+IF((E64+B64)&gt;(O64+L64),1,0)+IF((E63+B63)&gt;(O63+L63),1,0)</f>
        <v>1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1</v>
      </c>
      <c r="N70" s="162">
        <f>IF((D65+B65)&lt;(N65+L65),1,0)+IF((D64+B64)&lt;(N64+L64),1,0)+IF((D63+B63)&lt;(N63+L63),1,0)</f>
        <v>2</v>
      </c>
      <c r="O70" s="162">
        <f>IF((E65+B65)&lt;(O65+L65),1,0)+IF((E64+B64)&lt;(O64+L64),1,0)+IF((E63+B63)&lt;(O63+L63),1,0)</f>
        <v>2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5</v>
      </c>
      <c r="D71" s="163">
        <f>SUM(D69:D70)</f>
        <v>1</v>
      </c>
      <c r="E71" s="163">
        <f>SUM(E69:E70)</f>
        <v>1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1</v>
      </c>
      <c r="N71" s="163">
        <f t="shared" ref="N71:O71" si="14">SUM(N69:N70)</f>
        <v>5</v>
      </c>
      <c r="O71" s="163">
        <f t="shared" si="14"/>
        <v>5</v>
      </c>
      <c r="P71" s="166"/>
      <c r="Q71" s="164"/>
      <c r="R71" s="164"/>
      <c r="S71" s="165"/>
    </row>
  </sheetData>
  <sheetProtection password="C0BD" sheet="1" objects="1" scenarios="1"/>
  <mergeCells count="51">
    <mergeCell ref="A71:B71"/>
    <mergeCell ref="K71:L71"/>
    <mergeCell ref="M61:Q61"/>
    <mergeCell ref="S61:S62"/>
    <mergeCell ref="A69:B69"/>
    <mergeCell ref="K69:L69"/>
    <mergeCell ref="A70:B70"/>
    <mergeCell ref="K70:L70"/>
    <mergeCell ref="A56:B56"/>
    <mergeCell ref="K56:L56"/>
    <mergeCell ref="A57:B57"/>
    <mergeCell ref="K57:L57"/>
    <mergeCell ref="C61:G61"/>
    <mergeCell ref="I61:I62"/>
    <mergeCell ref="C47:G47"/>
    <mergeCell ref="I47:I48"/>
    <mergeCell ref="M47:Q47"/>
    <mergeCell ref="S47:S48"/>
    <mergeCell ref="A55:B55"/>
    <mergeCell ref="K55:L55"/>
    <mergeCell ref="A41:B41"/>
    <mergeCell ref="K41:L41"/>
    <mergeCell ref="A42:B42"/>
    <mergeCell ref="K42:L42"/>
    <mergeCell ref="A43:B43"/>
    <mergeCell ref="K43:L43"/>
    <mergeCell ref="A28:B28"/>
    <mergeCell ref="K28:L28"/>
    <mergeCell ref="A29:B29"/>
    <mergeCell ref="K29:L29"/>
    <mergeCell ref="A30:B30"/>
    <mergeCell ref="K30:L30"/>
    <mergeCell ref="C20:G20"/>
    <mergeCell ref="I20:I21"/>
    <mergeCell ref="S33:S34"/>
    <mergeCell ref="M20:Q20"/>
    <mergeCell ref="S20:S21"/>
    <mergeCell ref="C33:G33"/>
    <mergeCell ref="I33:I34"/>
    <mergeCell ref="M33:Q33"/>
    <mergeCell ref="A15:B15"/>
    <mergeCell ref="K15:L15"/>
    <mergeCell ref="A16:B16"/>
    <mergeCell ref="K16:L16"/>
    <mergeCell ref="A14:B14"/>
    <mergeCell ref="K14:L14"/>
    <mergeCell ref="G4:I4"/>
    <mergeCell ref="C6:G6"/>
    <mergeCell ref="I6:I7"/>
    <mergeCell ref="M6:Q6"/>
    <mergeCell ref="S6:S7"/>
  </mergeCells>
  <conditionalFormatting sqref="L8:L10 B8:B10 L22:L24 B22:B24 L35:L37 B35:B37 L49:L51 B49:B51 L63:L65 B63:B65">
    <cfRule type="cellIs" dxfId="19" priority="2" stopIfTrue="1" operator="greaterThanOrEqual">
      <formula>200</formula>
    </cfRule>
  </conditionalFormatting>
  <conditionalFormatting sqref="M8:O10 C8:E10 M22:O24 C22:E24 M35:O37 C35:E37 M49:O51 C49:E51 M63:O65 C63:E65">
    <cfRule type="cellIs" dxfId="18" priority="1" stopIfTrue="1" operator="greaterThanOrEqual">
      <formula>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4.14062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5.140625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86"/>
      <c r="C2" s="5"/>
      <c r="D2" s="186"/>
      <c r="E2" s="186"/>
      <c r="F2" s="186"/>
      <c r="G2" s="4"/>
      <c r="H2" s="186"/>
      <c r="I2" s="5"/>
      <c r="J2" s="186"/>
      <c r="K2" s="186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86"/>
      <c r="C3" s="5"/>
      <c r="D3" s="186"/>
      <c r="E3" s="186"/>
      <c r="F3" s="186"/>
      <c r="G3" s="4"/>
      <c r="H3" s="186"/>
      <c r="I3" s="5"/>
      <c r="J3" s="186"/>
      <c r="K3" s="186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170</v>
      </c>
      <c r="B4" s="186"/>
      <c r="C4" s="6"/>
      <c r="D4" s="186"/>
      <c r="E4" s="186"/>
      <c r="F4" s="186"/>
      <c r="G4" s="211" t="s">
        <v>169</v>
      </c>
      <c r="H4" s="211"/>
      <c r="I4" s="211"/>
      <c r="J4" s="186"/>
      <c r="K4" s="186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86"/>
      <c r="C5" s="6"/>
      <c r="D5" s="186"/>
      <c r="E5" s="186"/>
      <c r="F5" s="186"/>
      <c r="G5" s="4"/>
      <c r="H5" s="186"/>
      <c r="I5" s="6"/>
      <c r="J5" s="186"/>
      <c r="K5" s="186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102</v>
      </c>
      <c r="D6" s="214"/>
      <c r="E6" s="214"/>
      <c r="F6" s="214"/>
      <c r="G6" s="215"/>
      <c r="H6" s="130">
        <f>SUM(C16+D16+E16+I13+I10+I9+I8)</f>
        <v>14</v>
      </c>
      <c r="I6" s="212" t="s">
        <v>65</v>
      </c>
      <c r="J6"/>
      <c r="K6" s="128" t="s">
        <v>20</v>
      </c>
      <c r="L6" s="129" t="s">
        <v>64</v>
      </c>
      <c r="M6" s="213" t="s">
        <v>118</v>
      </c>
      <c r="N6" s="214"/>
      <c r="O6" s="214"/>
      <c r="P6" s="214"/>
      <c r="Q6" s="215"/>
      <c r="R6" s="130">
        <f>SUM(M16+N16+O16+S13+S10+S9+S8)</f>
        <v>8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87" t="s">
        <v>11</v>
      </c>
      <c r="G7" s="187" t="s">
        <v>12</v>
      </c>
      <c r="H7" s="187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87" t="s">
        <v>11</v>
      </c>
      <c r="Q7" s="187" t="s">
        <v>12</v>
      </c>
      <c r="R7" s="187" t="s">
        <v>13</v>
      </c>
      <c r="S7" s="212"/>
    </row>
    <row r="8" spans="1:21" ht="15">
      <c r="A8" s="134" t="s">
        <v>103</v>
      </c>
      <c r="B8" s="132">
        <v>25</v>
      </c>
      <c r="C8" s="135">
        <v>224</v>
      </c>
      <c r="D8" s="135">
        <v>181</v>
      </c>
      <c r="E8" s="135">
        <v>192</v>
      </c>
      <c r="F8" s="136">
        <f>SUM(C8:E8)</f>
        <v>597</v>
      </c>
      <c r="G8" s="132">
        <f>B8*3</f>
        <v>75</v>
      </c>
      <c r="H8" s="137">
        <f>F8+G8</f>
        <v>672</v>
      </c>
      <c r="I8" s="138">
        <f>IF(H8&gt;R8,1,0)</f>
        <v>1</v>
      </c>
      <c r="J8"/>
      <c r="K8" s="134" t="s">
        <v>120</v>
      </c>
      <c r="L8" s="132">
        <v>10</v>
      </c>
      <c r="M8" s="135">
        <v>199</v>
      </c>
      <c r="N8" s="135">
        <v>206</v>
      </c>
      <c r="O8" s="135">
        <v>160</v>
      </c>
      <c r="P8" s="136">
        <f>SUM(M8:O8)</f>
        <v>565</v>
      </c>
      <c r="Q8" s="132">
        <f>L8*3</f>
        <v>30</v>
      </c>
      <c r="R8" s="137">
        <f>P8+Q8</f>
        <v>595</v>
      </c>
      <c r="S8" s="138">
        <f>IF(R8&gt;H8,1,0)</f>
        <v>0</v>
      </c>
    </row>
    <row r="9" spans="1:21" ht="15">
      <c r="A9" s="134" t="s">
        <v>171</v>
      </c>
      <c r="B9" s="132">
        <v>50</v>
      </c>
      <c r="C9" s="135">
        <v>77</v>
      </c>
      <c r="D9" s="135">
        <v>123</v>
      </c>
      <c r="E9" s="135">
        <v>115</v>
      </c>
      <c r="F9" s="136">
        <f>SUM(C9:E9)</f>
        <v>315</v>
      </c>
      <c r="G9" s="132">
        <f>B9*3</f>
        <v>150</v>
      </c>
      <c r="H9" s="137">
        <f>F9+G9</f>
        <v>465</v>
      </c>
      <c r="I9" s="138">
        <f>IF(H9&gt;R9,1,0)</f>
        <v>0</v>
      </c>
      <c r="J9"/>
      <c r="K9" s="134" t="s">
        <v>121</v>
      </c>
      <c r="L9" s="132">
        <v>0</v>
      </c>
      <c r="M9" s="135">
        <v>160</v>
      </c>
      <c r="N9" s="135">
        <v>249</v>
      </c>
      <c r="O9" s="135">
        <v>223</v>
      </c>
      <c r="P9" s="136">
        <f>SUM(M9:O9)</f>
        <v>632</v>
      </c>
      <c r="Q9" s="132">
        <f>L9*3</f>
        <v>0</v>
      </c>
      <c r="R9" s="137">
        <f>P9+Q9</f>
        <v>632</v>
      </c>
      <c r="S9" s="138">
        <f>IF(R9&gt;H9,1,0)</f>
        <v>1</v>
      </c>
    </row>
    <row r="10" spans="1:21" ht="15">
      <c r="A10" s="134" t="s">
        <v>105</v>
      </c>
      <c r="B10" s="132">
        <v>2</v>
      </c>
      <c r="C10" s="135">
        <v>179</v>
      </c>
      <c r="D10" s="135">
        <v>214</v>
      </c>
      <c r="E10" s="135">
        <v>245</v>
      </c>
      <c r="F10" s="139">
        <f>SUM(C10:E10)</f>
        <v>638</v>
      </c>
      <c r="G10" s="132">
        <f>B10*3</f>
        <v>6</v>
      </c>
      <c r="H10" s="140">
        <f>F10+G10</f>
        <v>644</v>
      </c>
      <c r="I10" s="138">
        <f>IF(H10&gt;R10,1,0)</f>
        <v>1</v>
      </c>
      <c r="J10"/>
      <c r="K10" s="134" t="s">
        <v>172</v>
      </c>
      <c r="L10" s="132">
        <v>5</v>
      </c>
      <c r="M10" s="135">
        <v>133</v>
      </c>
      <c r="N10" s="135">
        <v>179</v>
      </c>
      <c r="O10" s="135">
        <v>177</v>
      </c>
      <c r="P10" s="139">
        <f>SUM(M10:O10)</f>
        <v>489</v>
      </c>
      <c r="Q10" s="132">
        <f>L10*3</f>
        <v>15</v>
      </c>
      <c r="R10" s="140">
        <f>P10+Q10</f>
        <v>504</v>
      </c>
      <c r="S10" s="141">
        <f>IF(R10&gt;H10,1,0)</f>
        <v>0</v>
      </c>
    </row>
    <row r="11" spans="1:21" ht="15">
      <c r="A11" s="131"/>
      <c r="B11" s="142" t="s">
        <v>14</v>
      </c>
      <c r="C11" s="132">
        <f>SUM(C8:C10)</f>
        <v>480</v>
      </c>
      <c r="D11" s="132">
        <f>SUM(D8:D10)</f>
        <v>518</v>
      </c>
      <c r="E11" s="132">
        <f>SUM(E8:E10)</f>
        <v>552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492</v>
      </c>
      <c r="N11" s="132">
        <f>SUM(N8:N10)</f>
        <v>634</v>
      </c>
      <c r="O11" s="147">
        <f>SUM(O8:O10)</f>
        <v>560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77</v>
      </c>
      <c r="D12" s="132">
        <f>SUM(B8:B10)</f>
        <v>77</v>
      </c>
      <c r="E12" s="132">
        <f>SUM(B8:B10)</f>
        <v>77</v>
      </c>
      <c r="F12" s="149"/>
      <c r="G12" s="136">
        <f>SUM(F8:F10)</f>
        <v>1550</v>
      </c>
      <c r="H12" s="150"/>
      <c r="I12" s="151"/>
      <c r="J12"/>
      <c r="K12" s="131"/>
      <c r="L12" s="142" t="s">
        <v>15</v>
      </c>
      <c r="M12" s="132">
        <f>SUM(L8:L10)</f>
        <v>15</v>
      </c>
      <c r="N12" s="132">
        <f>SUM(L8:L10)</f>
        <v>15</v>
      </c>
      <c r="O12" s="147">
        <f>SUM(L8:L10)</f>
        <v>15</v>
      </c>
      <c r="P12" s="152"/>
      <c r="Q12" s="136">
        <f>SUM(P8:P10)</f>
        <v>1686</v>
      </c>
      <c r="R12" s="153"/>
      <c r="S12" s="151"/>
    </row>
    <row r="13" spans="1:21" ht="15">
      <c r="A13" s="131"/>
      <c r="B13" s="142" t="s">
        <v>16</v>
      </c>
      <c r="C13" s="154">
        <f>C12+C11</f>
        <v>557</v>
      </c>
      <c r="D13" s="154">
        <f>D12+D11</f>
        <v>595</v>
      </c>
      <c r="E13" s="154">
        <f>E12+E11</f>
        <v>629</v>
      </c>
      <c r="F13" s="149"/>
      <c r="G13" s="149" t="s">
        <v>0</v>
      </c>
      <c r="H13" s="155">
        <f>SUM(H8:H10)</f>
        <v>1781</v>
      </c>
      <c r="I13" s="156">
        <f>IF(H13&gt;R13,1,0)</f>
        <v>1</v>
      </c>
      <c r="J13"/>
      <c r="K13" s="131"/>
      <c r="L13" s="142" t="s">
        <v>16</v>
      </c>
      <c r="M13" s="154">
        <f>M12+M11</f>
        <v>507</v>
      </c>
      <c r="N13" s="154">
        <f>N12+N11</f>
        <v>649</v>
      </c>
      <c r="O13" s="154">
        <f>O12+O11</f>
        <v>575</v>
      </c>
      <c r="P13" s="157"/>
      <c r="Q13" s="149" t="s">
        <v>0</v>
      </c>
      <c r="R13" s="137">
        <f>SUM(R8:R10)</f>
        <v>1731</v>
      </c>
      <c r="S13" s="158">
        <f>IF(H13&lt;R13,1,0)</f>
        <v>0</v>
      </c>
    </row>
    <row r="14" spans="1:21" ht="15">
      <c r="A14" s="216" t="s">
        <v>66</v>
      </c>
      <c r="B14" s="216"/>
      <c r="C14" s="159">
        <f>IF(C13&gt;M13,3,0)</f>
        <v>3</v>
      </c>
      <c r="D14" s="159">
        <f t="shared" ref="D14:E14" si="0">IF(D13&gt;N13,3,0)</f>
        <v>0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0</v>
      </c>
      <c r="N14" s="159">
        <f t="shared" ref="N14:O14" si="1">IF(D13&lt;N13,3,0)</f>
        <v>3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2</v>
      </c>
      <c r="D15" s="162">
        <f>IF((D10+B10)&gt;(N10+L10),1,0)+IF((D9+B9)&gt;(N9+L9),1,0)+IF((D8+B8)&gt;(N8+L8),1,0)</f>
        <v>1</v>
      </c>
      <c r="E15" s="162">
        <f>IF((E10+B10)&gt;(O10+L10),1,0)+IF((E9+B9)&gt;(O9+L9),1,0)+IF((E8+B8)&gt;(O8+L8),1,0)</f>
        <v>2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1</v>
      </c>
      <c r="N15" s="162">
        <f>IF((D10+B10)&lt;(N10+L10),1,0)+IF((D9+B9)&lt;(N9+L9),1,0)+IF((D8+B8)&lt;(N8+L8),1,0)</f>
        <v>2</v>
      </c>
      <c r="O15" s="162">
        <f>IF((E10+B10)&lt;(O10+L10),1,0)+IF((E9+B9)&lt;(O9+L9),1,0)+IF((E8+B8)&lt;(O8+L8),1,0)</f>
        <v>1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5</v>
      </c>
      <c r="D16" s="163">
        <f>SUM(D14:D15)</f>
        <v>1</v>
      </c>
      <c r="E16" s="163">
        <f>SUM(E14:E15)</f>
        <v>5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1</v>
      </c>
      <c r="N16" s="163">
        <f t="shared" ref="N16:O16" si="2">SUM(N14:N15)</f>
        <v>5</v>
      </c>
      <c r="O16" s="163">
        <f t="shared" si="2"/>
        <v>1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91</v>
      </c>
      <c r="D20" s="214"/>
      <c r="E20" s="214"/>
      <c r="F20" s="214"/>
      <c r="G20" s="215"/>
      <c r="H20" s="130">
        <f>SUM(C30+D30+E30+I27+I24+I23+I22)</f>
        <v>1</v>
      </c>
      <c r="I20" s="212" t="s">
        <v>65</v>
      </c>
      <c r="J20"/>
      <c r="K20" s="128" t="s">
        <v>24</v>
      </c>
      <c r="L20" s="129" t="s">
        <v>64</v>
      </c>
      <c r="M20" s="213" t="s">
        <v>83</v>
      </c>
      <c r="N20" s="214"/>
      <c r="O20" s="214"/>
      <c r="P20" s="214"/>
      <c r="Q20" s="215"/>
      <c r="R20" s="130">
        <f>SUM(M30+N30+O30+S27+S24+S23+S22)</f>
        <v>21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87" t="s">
        <v>11</v>
      </c>
      <c r="G21" s="187" t="s">
        <v>12</v>
      </c>
      <c r="H21" s="187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87" t="s">
        <v>11</v>
      </c>
      <c r="Q21" s="187" t="s">
        <v>12</v>
      </c>
      <c r="R21" s="187" t="s">
        <v>13</v>
      </c>
      <c r="S21" s="212"/>
    </row>
    <row r="22" spans="1:19" ht="15">
      <c r="A22" s="134" t="s">
        <v>92</v>
      </c>
      <c r="B22" s="132">
        <v>34</v>
      </c>
      <c r="C22" s="135">
        <v>139</v>
      </c>
      <c r="D22" s="135">
        <v>122</v>
      </c>
      <c r="E22" s="135">
        <v>159</v>
      </c>
      <c r="F22" s="136">
        <f>SUM(C22:E22)</f>
        <v>420</v>
      </c>
      <c r="G22" s="132">
        <f>B22*3</f>
        <v>102</v>
      </c>
      <c r="H22" s="137">
        <f>F22+G22</f>
        <v>522</v>
      </c>
      <c r="I22" s="138">
        <f>IF(H22&gt;R22,1,0)</f>
        <v>0</v>
      </c>
      <c r="J22"/>
      <c r="K22" s="134" t="s">
        <v>86</v>
      </c>
      <c r="L22" s="132">
        <v>21</v>
      </c>
      <c r="M22" s="135">
        <v>191</v>
      </c>
      <c r="N22" s="135">
        <v>211</v>
      </c>
      <c r="O22" s="135">
        <v>180</v>
      </c>
      <c r="P22" s="136">
        <f>SUM(M22:O22)</f>
        <v>582</v>
      </c>
      <c r="Q22" s="132">
        <f>L22*3</f>
        <v>63</v>
      </c>
      <c r="R22" s="137">
        <f>P22+Q22</f>
        <v>645</v>
      </c>
      <c r="S22" s="138">
        <f>IF(R22&gt;H22,1,0)</f>
        <v>1</v>
      </c>
    </row>
    <row r="23" spans="1:19" ht="15">
      <c r="A23" s="134" t="s">
        <v>94</v>
      </c>
      <c r="B23" s="132">
        <v>30</v>
      </c>
      <c r="C23" s="135">
        <v>136</v>
      </c>
      <c r="D23" s="135">
        <v>146</v>
      </c>
      <c r="E23" s="135">
        <v>158</v>
      </c>
      <c r="F23" s="136">
        <f>SUM(C23:E23)</f>
        <v>440</v>
      </c>
      <c r="G23" s="132">
        <f>B23*3</f>
        <v>90</v>
      </c>
      <c r="H23" s="137">
        <f>F23+G23</f>
        <v>530</v>
      </c>
      <c r="I23" s="138">
        <f>IF(H23&gt;R23,1,0)</f>
        <v>0</v>
      </c>
      <c r="J23"/>
      <c r="K23" s="134" t="s">
        <v>173</v>
      </c>
      <c r="L23" s="132">
        <v>38</v>
      </c>
      <c r="M23" s="135">
        <v>178</v>
      </c>
      <c r="N23" s="135">
        <v>150</v>
      </c>
      <c r="O23" s="135">
        <v>213</v>
      </c>
      <c r="P23" s="136">
        <f>SUM(M23:O23)</f>
        <v>541</v>
      </c>
      <c r="Q23" s="132">
        <f>L23*3</f>
        <v>114</v>
      </c>
      <c r="R23" s="137">
        <f>P23+Q23</f>
        <v>655</v>
      </c>
      <c r="S23" s="138">
        <f>IF(R23&gt;H23,1,0)</f>
        <v>1</v>
      </c>
    </row>
    <row r="24" spans="1:19" ht="15">
      <c r="A24" s="134" t="s">
        <v>147</v>
      </c>
      <c r="B24" s="132">
        <v>40</v>
      </c>
      <c r="C24" s="135">
        <v>123</v>
      </c>
      <c r="D24" s="135">
        <v>129</v>
      </c>
      <c r="E24" s="135">
        <v>162</v>
      </c>
      <c r="F24" s="139">
        <f>SUM(C24:E24)</f>
        <v>414</v>
      </c>
      <c r="G24" s="132">
        <f>B24*3</f>
        <v>120</v>
      </c>
      <c r="H24" s="140">
        <f>F24+G24</f>
        <v>534</v>
      </c>
      <c r="I24" s="138">
        <f>IF(H24&gt;R24,1,0)</f>
        <v>0</v>
      </c>
      <c r="J24"/>
      <c r="K24" s="134" t="s">
        <v>84</v>
      </c>
      <c r="L24" s="132">
        <v>10</v>
      </c>
      <c r="M24" s="135">
        <v>182</v>
      </c>
      <c r="N24" s="135">
        <v>155</v>
      </c>
      <c r="O24" s="135">
        <v>202</v>
      </c>
      <c r="P24" s="139">
        <f>SUM(M24:O24)</f>
        <v>539</v>
      </c>
      <c r="Q24" s="132">
        <f>L24*3</f>
        <v>30</v>
      </c>
      <c r="R24" s="140">
        <f>P24+Q24</f>
        <v>569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398</v>
      </c>
      <c r="D25" s="132">
        <f>SUM(D22:D24)</f>
        <v>397</v>
      </c>
      <c r="E25" s="132">
        <f>SUM(E22:E24)</f>
        <v>479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551</v>
      </c>
      <c r="N25" s="132">
        <f>SUM(N22:N24)</f>
        <v>516</v>
      </c>
      <c r="O25" s="147">
        <f>SUM(O22:O24)</f>
        <v>595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104</v>
      </c>
      <c r="D26" s="132">
        <f>SUM(B22:B24)</f>
        <v>104</v>
      </c>
      <c r="E26" s="132">
        <f>SUM(B22:B24)</f>
        <v>104</v>
      </c>
      <c r="F26" s="149"/>
      <c r="G26" s="136">
        <f>SUM(F22:F24)</f>
        <v>1274</v>
      </c>
      <c r="H26" s="150"/>
      <c r="I26" s="151"/>
      <c r="J26"/>
      <c r="K26" s="131"/>
      <c r="L26" s="142" t="s">
        <v>15</v>
      </c>
      <c r="M26" s="132">
        <f>SUM(L22:L24)</f>
        <v>69</v>
      </c>
      <c r="N26" s="132">
        <f>SUM(L22:L24)</f>
        <v>69</v>
      </c>
      <c r="O26" s="147">
        <f>SUM(L22:L24)</f>
        <v>69</v>
      </c>
      <c r="P26" s="152"/>
      <c r="Q26" s="136">
        <f>SUM(P22:P24)</f>
        <v>1662</v>
      </c>
      <c r="R26" s="153"/>
      <c r="S26" s="151"/>
    </row>
    <row r="27" spans="1:19" ht="15">
      <c r="A27" s="131"/>
      <c r="B27" s="142" t="s">
        <v>16</v>
      </c>
      <c r="C27" s="154">
        <f>C26+C25</f>
        <v>502</v>
      </c>
      <c r="D27" s="154">
        <f>D26+D25</f>
        <v>501</v>
      </c>
      <c r="E27" s="154">
        <f>E26+E25</f>
        <v>583</v>
      </c>
      <c r="F27" s="149"/>
      <c r="G27" s="149" t="s">
        <v>0</v>
      </c>
      <c r="H27" s="155">
        <f>SUM(H22:H24)</f>
        <v>1586</v>
      </c>
      <c r="I27" s="156">
        <f>IF(H27&gt;R27,1,0)</f>
        <v>0</v>
      </c>
      <c r="J27"/>
      <c r="K27" s="131"/>
      <c r="L27" s="142" t="s">
        <v>16</v>
      </c>
      <c r="M27" s="154">
        <f>M26+M25</f>
        <v>620</v>
      </c>
      <c r="N27" s="154">
        <f>N26+N25</f>
        <v>585</v>
      </c>
      <c r="O27" s="154">
        <f>O26+O25</f>
        <v>664</v>
      </c>
      <c r="P27" s="157"/>
      <c r="Q27" s="149" t="s">
        <v>0</v>
      </c>
      <c r="R27" s="137">
        <f>SUM(R22:R24)</f>
        <v>1869</v>
      </c>
      <c r="S27" s="158">
        <f>IF(H27&lt;R27,1,0)</f>
        <v>1</v>
      </c>
    </row>
    <row r="28" spans="1:19" ht="15">
      <c r="A28" s="216" t="s">
        <v>66</v>
      </c>
      <c r="B28" s="216"/>
      <c r="C28" s="159">
        <f>IF(C27&gt;M27,3,0)</f>
        <v>0</v>
      </c>
      <c r="D28" s="159">
        <f t="shared" ref="D28:E28" si="3">IF(D27&gt;N27,3,0)</f>
        <v>0</v>
      </c>
      <c r="E28" s="159">
        <f t="shared" si="3"/>
        <v>0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3</v>
      </c>
      <c r="N28" s="159">
        <f t="shared" ref="N28:O28" si="4">IF(D27&lt;N27,3,0)</f>
        <v>3</v>
      </c>
      <c r="O28" s="159">
        <f t="shared" si="4"/>
        <v>3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0</v>
      </c>
      <c r="D29" s="162">
        <f>IF((D24+B24)&gt;(N24+L24),1,0)+IF((D23+B23)&gt;(N23+L23),1,0)+IF((D22+B22)&gt;(N22+L22),1,0)</f>
        <v>1</v>
      </c>
      <c r="E29" s="162">
        <f>IF((E24+B24)&gt;(O24+L24),1,0)+IF((E23+B23)&gt;(O23+L23),1,0)+IF((E22+B22)&gt;(O22+L22),1,0)</f>
        <v>0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3</v>
      </c>
      <c r="N29" s="162">
        <f>IF((D24+B24)&lt;(N24+L24),1,0)+IF((D23+B23)&lt;(N23+L23),1,0)+IF((D22+B22)&lt;(N22+L22),1,0)</f>
        <v>2</v>
      </c>
      <c r="O29" s="162">
        <f>IF((E24+B24)&lt;(O24+L24),1,0)+IF((E23+B23)&lt;(O23+L23),1,0)+IF((E22+B22)&lt;(O22+L22),1,0)</f>
        <v>3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0</v>
      </c>
      <c r="D30" s="163">
        <f>SUM(D28:D29)</f>
        <v>1</v>
      </c>
      <c r="E30" s="163">
        <f>SUM(E28:E29)</f>
        <v>0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6</v>
      </c>
      <c r="N30" s="163">
        <f t="shared" ref="N30:O30" si="5">SUM(N28:N29)</f>
        <v>5</v>
      </c>
      <c r="O30" s="163">
        <f t="shared" si="5"/>
        <v>6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67" t="s">
        <v>64</v>
      </c>
      <c r="C33" s="213" t="s">
        <v>98</v>
      </c>
      <c r="D33" s="214"/>
      <c r="E33" s="214"/>
      <c r="F33" s="214"/>
      <c r="G33" s="215"/>
      <c r="H33" s="130">
        <f>SUM(C43+D43+E43+I40+I37+I36+I35)</f>
        <v>12.5</v>
      </c>
      <c r="I33" s="212" t="s">
        <v>65</v>
      </c>
      <c r="J33"/>
      <c r="K33" s="128" t="s">
        <v>28</v>
      </c>
      <c r="L33" s="129" t="s">
        <v>64</v>
      </c>
      <c r="M33" s="213" t="s">
        <v>152</v>
      </c>
      <c r="N33" s="214"/>
      <c r="O33" s="214"/>
      <c r="P33" s="214"/>
      <c r="Q33" s="215"/>
      <c r="R33" s="130">
        <f>SUM(M43+N43+O43+S40+S37+S36+S35)</f>
        <v>9.5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87" t="s">
        <v>11</v>
      </c>
      <c r="G34" s="187" t="s">
        <v>12</v>
      </c>
      <c r="H34" s="187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87" t="s">
        <v>11</v>
      </c>
      <c r="Q34" s="187" t="s">
        <v>12</v>
      </c>
      <c r="R34" s="187" t="s">
        <v>13</v>
      </c>
      <c r="S34" s="212"/>
    </row>
    <row r="35" spans="1:19" ht="15">
      <c r="A35" s="134" t="s">
        <v>174</v>
      </c>
      <c r="B35" s="132">
        <v>11</v>
      </c>
      <c r="C35" s="135">
        <v>214</v>
      </c>
      <c r="D35" s="135">
        <v>203</v>
      </c>
      <c r="E35" s="135">
        <v>186</v>
      </c>
      <c r="F35" s="136">
        <f>SUM(C35:E35)</f>
        <v>603</v>
      </c>
      <c r="G35" s="132">
        <f>B35*3</f>
        <v>33</v>
      </c>
      <c r="H35" s="137">
        <f>F35+G35</f>
        <v>636</v>
      </c>
      <c r="I35" s="138">
        <f>IF(H35&gt;R35,1,0)</f>
        <v>1</v>
      </c>
      <c r="J35"/>
      <c r="K35" s="134" t="s">
        <v>150</v>
      </c>
      <c r="L35" s="132">
        <v>21</v>
      </c>
      <c r="M35" s="135">
        <v>166</v>
      </c>
      <c r="N35" s="135">
        <v>166</v>
      </c>
      <c r="O35" s="135">
        <v>169</v>
      </c>
      <c r="P35" s="136">
        <f>SUM(M35:O35)</f>
        <v>501</v>
      </c>
      <c r="Q35" s="132">
        <f>L35*3</f>
        <v>63</v>
      </c>
      <c r="R35" s="137">
        <f>P35+Q35</f>
        <v>564</v>
      </c>
      <c r="S35" s="138">
        <f>IF(R35&gt;H35,1,0)</f>
        <v>0</v>
      </c>
    </row>
    <row r="36" spans="1:19" ht="15">
      <c r="A36" s="134" t="s">
        <v>99</v>
      </c>
      <c r="B36" s="132">
        <v>8</v>
      </c>
      <c r="C36" s="135">
        <v>0</v>
      </c>
      <c r="D36" s="135">
        <v>225</v>
      </c>
      <c r="E36" s="135">
        <v>152</v>
      </c>
      <c r="F36" s="136">
        <f>SUM(C36:E36)</f>
        <v>377</v>
      </c>
      <c r="G36" s="132">
        <f>B36*3</f>
        <v>24</v>
      </c>
      <c r="H36" s="137">
        <f>F36+G36</f>
        <v>401</v>
      </c>
      <c r="I36" s="138">
        <f>IF(H36&gt;R36,1,0)</f>
        <v>0</v>
      </c>
      <c r="J36"/>
      <c r="K36" s="134" t="s">
        <v>155</v>
      </c>
      <c r="L36" s="132">
        <v>34</v>
      </c>
      <c r="M36" s="135">
        <v>206</v>
      </c>
      <c r="N36" s="135">
        <v>190</v>
      </c>
      <c r="O36" s="135">
        <v>154</v>
      </c>
      <c r="P36" s="136">
        <f>SUM(M36:O36)</f>
        <v>550</v>
      </c>
      <c r="Q36" s="132">
        <f>L36*3</f>
        <v>102</v>
      </c>
      <c r="R36" s="137">
        <f>P36+Q36</f>
        <v>652</v>
      </c>
      <c r="S36" s="138">
        <f>IF(R36&gt;H36,1,0)</f>
        <v>1</v>
      </c>
    </row>
    <row r="37" spans="1:19" ht="15">
      <c r="A37" s="134" t="s">
        <v>175</v>
      </c>
      <c r="B37" s="132">
        <v>42</v>
      </c>
      <c r="C37" s="135">
        <v>88</v>
      </c>
      <c r="D37" s="135">
        <v>178</v>
      </c>
      <c r="E37" s="135">
        <v>161</v>
      </c>
      <c r="F37" s="139">
        <f>SUM(C37:E37)</f>
        <v>427</v>
      </c>
      <c r="G37" s="132">
        <f>B37*3</f>
        <v>126</v>
      </c>
      <c r="H37" s="140">
        <f>F37+G37</f>
        <v>553</v>
      </c>
      <c r="I37" s="138">
        <f>IF(H37&gt;R37,1,0)</f>
        <v>0</v>
      </c>
      <c r="J37"/>
      <c r="K37" s="134" t="s">
        <v>154</v>
      </c>
      <c r="L37" s="132">
        <v>40</v>
      </c>
      <c r="M37" s="135">
        <v>163</v>
      </c>
      <c r="N37" s="135">
        <v>180</v>
      </c>
      <c r="O37" s="135">
        <v>139</v>
      </c>
      <c r="P37" s="139">
        <f>SUM(M37:O37)</f>
        <v>482</v>
      </c>
      <c r="Q37" s="132">
        <f>L37*3</f>
        <v>120</v>
      </c>
      <c r="R37" s="140">
        <f>P37+Q37</f>
        <v>602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302</v>
      </c>
      <c r="D38" s="132">
        <f>SUM(D35:D37)</f>
        <v>606</v>
      </c>
      <c r="E38" s="132">
        <f>SUM(E35:E37)</f>
        <v>499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535</v>
      </c>
      <c r="N38" s="132">
        <f>SUM(N35:N37)</f>
        <v>536</v>
      </c>
      <c r="O38" s="147">
        <f>SUM(O35:O37)</f>
        <v>462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61</v>
      </c>
      <c r="D39" s="132">
        <f>SUM(B35:B37)</f>
        <v>61</v>
      </c>
      <c r="E39" s="132">
        <f>SUM(B35:B37)</f>
        <v>61</v>
      </c>
      <c r="F39" s="149"/>
      <c r="G39" s="136">
        <f>SUM(F35:F37)</f>
        <v>1407</v>
      </c>
      <c r="H39" s="150"/>
      <c r="I39" s="151"/>
      <c r="J39"/>
      <c r="K39" s="131"/>
      <c r="L39" s="142" t="s">
        <v>15</v>
      </c>
      <c r="M39" s="132">
        <f>SUM(L35:L37)</f>
        <v>95</v>
      </c>
      <c r="N39" s="132">
        <f>SUM(L35:L37)</f>
        <v>95</v>
      </c>
      <c r="O39" s="147">
        <f>SUM(L35:L37)</f>
        <v>95</v>
      </c>
      <c r="P39" s="152"/>
      <c r="Q39" s="136">
        <f>SUM(P35:P37)</f>
        <v>1533</v>
      </c>
      <c r="R39" s="153"/>
      <c r="S39" s="151"/>
    </row>
    <row r="40" spans="1:19" ht="15">
      <c r="A40" s="131"/>
      <c r="B40" s="142" t="s">
        <v>16</v>
      </c>
      <c r="C40" s="154">
        <f>C39+C38</f>
        <v>363</v>
      </c>
      <c r="D40" s="154">
        <f>D39+D38</f>
        <v>667</v>
      </c>
      <c r="E40" s="154">
        <f>E39+E38</f>
        <v>560</v>
      </c>
      <c r="F40" s="149"/>
      <c r="G40" s="149" t="s">
        <v>0</v>
      </c>
      <c r="H40" s="155">
        <f>SUM(H35:H37)</f>
        <v>1590</v>
      </c>
      <c r="I40" s="156">
        <f>IF(H40&gt;R40,1,0)</f>
        <v>0</v>
      </c>
      <c r="J40"/>
      <c r="K40" s="131"/>
      <c r="L40" s="142" t="s">
        <v>16</v>
      </c>
      <c r="M40" s="154">
        <f>M39+M38</f>
        <v>630</v>
      </c>
      <c r="N40" s="154">
        <f>N39+N38</f>
        <v>631</v>
      </c>
      <c r="O40" s="154">
        <f>O39+O38</f>
        <v>557</v>
      </c>
      <c r="P40" s="157"/>
      <c r="Q40" s="149" t="s">
        <v>0</v>
      </c>
      <c r="R40" s="137">
        <f>SUM(R35:R37)</f>
        <v>1818</v>
      </c>
      <c r="S40" s="158">
        <f>IF(H40&lt;R40,1,0)</f>
        <v>1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:E41" si="6">IF(D40&gt;N40,3,0)</f>
        <v>3</v>
      </c>
      <c r="E41" s="159">
        <f t="shared" si="6"/>
        <v>3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:O41" si="7">IF(D40&lt;N40,3,0)</f>
        <v>0</v>
      </c>
      <c r="O41" s="159">
        <f t="shared" si="7"/>
        <v>0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1</v>
      </c>
      <c r="D42" s="162">
        <f>IF((D37+B37)&gt;(N37+L37),1,0)+IF((D36+B36)&gt;(N36+L36),1,0)+IF((D35+B35)&gt;(N35+L35),1,0)+0.5</f>
        <v>2.5</v>
      </c>
      <c r="E42" s="162">
        <f>IF((E37+B37)&gt;(O37+L37),1,0)+IF((E36+B36)&gt;(O36+L36),1,0)+IF((E35+B35)&gt;(O35+L35),1,0)</f>
        <v>2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2</v>
      </c>
      <c r="N42" s="162">
        <v>0.5</v>
      </c>
      <c r="O42" s="162">
        <f>IF((E37+B37)&lt;(O37+L37),1,0)+IF((E36+B36)&lt;(O36+L36),1,0)+IF((E35+B35)&lt;(O35+L35),1,0)</f>
        <v>1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1</v>
      </c>
      <c r="D43" s="163">
        <f>SUM(D41:D42)</f>
        <v>5.5</v>
      </c>
      <c r="E43" s="163">
        <f>SUM(E41:E42)</f>
        <v>5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5</v>
      </c>
      <c r="N43" s="163">
        <f t="shared" ref="N43:O43" si="8">SUM(N41:N42)</f>
        <v>0.5</v>
      </c>
      <c r="O43" s="163">
        <f t="shared" si="8"/>
        <v>1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144</v>
      </c>
      <c r="D47" s="214"/>
      <c r="E47" s="214"/>
      <c r="F47" s="214"/>
      <c r="G47" s="215"/>
      <c r="H47" s="130">
        <f>SUM(C57+D57+E57+I54+I51+I50+I49)</f>
        <v>13</v>
      </c>
      <c r="I47" s="212" t="s">
        <v>65</v>
      </c>
      <c r="J47"/>
      <c r="K47" s="128" t="s">
        <v>32</v>
      </c>
      <c r="L47" s="129" t="s">
        <v>64</v>
      </c>
      <c r="M47" s="213" t="s">
        <v>114</v>
      </c>
      <c r="N47" s="214"/>
      <c r="O47" s="214"/>
      <c r="P47" s="214"/>
      <c r="Q47" s="215"/>
      <c r="R47" s="130">
        <f>SUM(M57+N57+O57+S54+S51+S50+S49)</f>
        <v>9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87" t="s">
        <v>11</v>
      </c>
      <c r="G48" s="187" t="s">
        <v>12</v>
      </c>
      <c r="H48" s="187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87" t="s">
        <v>11</v>
      </c>
      <c r="Q48" s="187" t="s">
        <v>12</v>
      </c>
      <c r="R48" s="187" t="s">
        <v>13</v>
      </c>
      <c r="S48" s="212"/>
    </row>
    <row r="49" spans="1:19" ht="15">
      <c r="A49" s="134" t="s">
        <v>96</v>
      </c>
      <c r="B49" s="132">
        <v>20</v>
      </c>
      <c r="C49" s="135">
        <v>190</v>
      </c>
      <c r="D49" s="135">
        <v>210</v>
      </c>
      <c r="E49" s="135">
        <v>233</v>
      </c>
      <c r="F49" s="136">
        <f>SUM(C49:E49)</f>
        <v>633</v>
      </c>
      <c r="G49" s="132">
        <f>B49*3</f>
        <v>60</v>
      </c>
      <c r="H49" s="137">
        <f>F49+G49</f>
        <v>693</v>
      </c>
      <c r="I49" s="138">
        <f>IF(H49&gt;R49,1,0)</f>
        <v>1</v>
      </c>
      <c r="J49"/>
      <c r="K49" s="134" t="s">
        <v>176</v>
      </c>
      <c r="L49" s="132">
        <v>45</v>
      </c>
      <c r="M49" s="135">
        <v>169</v>
      </c>
      <c r="N49" s="135">
        <v>127</v>
      </c>
      <c r="O49" s="135">
        <v>109</v>
      </c>
      <c r="P49" s="136">
        <f>SUM(M49:O49)</f>
        <v>405</v>
      </c>
      <c r="Q49" s="132">
        <f>L49*3</f>
        <v>135</v>
      </c>
      <c r="R49" s="137">
        <f>P49+Q49</f>
        <v>540</v>
      </c>
      <c r="S49" s="138">
        <f>IF(R49&gt;H49,1,0)</f>
        <v>0</v>
      </c>
    </row>
    <row r="50" spans="1:19" ht="15">
      <c r="A50" s="134" t="s">
        <v>148</v>
      </c>
      <c r="B50" s="132">
        <v>8</v>
      </c>
      <c r="C50" s="135">
        <v>226</v>
      </c>
      <c r="D50" s="135">
        <v>174</v>
      </c>
      <c r="E50" s="135">
        <v>178</v>
      </c>
      <c r="F50" s="136">
        <f>SUM(C50:E50)</f>
        <v>578</v>
      </c>
      <c r="G50" s="132">
        <f>B50*3</f>
        <v>24</v>
      </c>
      <c r="H50" s="137">
        <f>F50+G50</f>
        <v>602</v>
      </c>
      <c r="I50" s="138">
        <f>IF(H50&gt;R50,1,0)</f>
        <v>0</v>
      </c>
      <c r="J50"/>
      <c r="K50" s="134" t="s">
        <v>115</v>
      </c>
      <c r="L50" s="132">
        <v>50</v>
      </c>
      <c r="M50" s="135">
        <v>147</v>
      </c>
      <c r="N50" s="135">
        <v>157</v>
      </c>
      <c r="O50" s="135">
        <v>155</v>
      </c>
      <c r="P50" s="136">
        <f>SUM(M50:O50)</f>
        <v>459</v>
      </c>
      <c r="Q50" s="132">
        <f>L50*3</f>
        <v>150</v>
      </c>
      <c r="R50" s="137">
        <f>P50+Q50</f>
        <v>609</v>
      </c>
      <c r="S50" s="138">
        <f>IF(R50&gt;H50,1,0)</f>
        <v>1</v>
      </c>
    </row>
    <row r="51" spans="1:19" ht="15">
      <c r="A51" s="134" t="s">
        <v>97</v>
      </c>
      <c r="B51" s="132">
        <v>5</v>
      </c>
      <c r="C51" s="135">
        <v>151</v>
      </c>
      <c r="D51" s="135">
        <v>202</v>
      </c>
      <c r="E51" s="135">
        <v>265</v>
      </c>
      <c r="F51" s="139">
        <f>SUM(C51:E51)</f>
        <v>618</v>
      </c>
      <c r="G51" s="132">
        <f>B51*3</f>
        <v>15</v>
      </c>
      <c r="H51" s="140">
        <f>F51+G51</f>
        <v>633</v>
      </c>
      <c r="I51" s="138">
        <f>IF(H51&gt;R51,1,0)</f>
        <v>0</v>
      </c>
      <c r="J51"/>
      <c r="K51" s="134" t="s">
        <v>117</v>
      </c>
      <c r="L51" s="132">
        <v>45</v>
      </c>
      <c r="M51" s="135">
        <v>178</v>
      </c>
      <c r="N51" s="135">
        <v>149</v>
      </c>
      <c r="O51" s="135">
        <v>179</v>
      </c>
      <c r="P51" s="139">
        <f>SUM(M51:O51)</f>
        <v>506</v>
      </c>
      <c r="Q51" s="132">
        <f>L51*3</f>
        <v>135</v>
      </c>
      <c r="R51" s="140">
        <f>P51+Q51</f>
        <v>641</v>
      </c>
      <c r="S51" s="141">
        <f>IF(R51&gt;H51,1,0)</f>
        <v>1</v>
      </c>
    </row>
    <row r="52" spans="1:19" ht="15">
      <c r="A52" s="131"/>
      <c r="B52" s="142" t="s">
        <v>14</v>
      </c>
      <c r="C52" s="132">
        <f>SUM(C49:C51)</f>
        <v>567</v>
      </c>
      <c r="D52" s="132">
        <f>SUM(D49:D51)</f>
        <v>586</v>
      </c>
      <c r="E52" s="132">
        <f>SUM(E49:E51)</f>
        <v>676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494</v>
      </c>
      <c r="N52" s="132">
        <f>SUM(N49:N51)</f>
        <v>433</v>
      </c>
      <c r="O52" s="147">
        <f>SUM(O49:O51)</f>
        <v>443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33</v>
      </c>
      <c r="D53" s="132">
        <f>SUM(B49:B51)</f>
        <v>33</v>
      </c>
      <c r="E53" s="132">
        <f>SUM(B49:B51)</f>
        <v>33</v>
      </c>
      <c r="F53" s="149"/>
      <c r="G53" s="136">
        <f>SUM(F49:F51)</f>
        <v>1829</v>
      </c>
      <c r="H53" s="150"/>
      <c r="I53" s="151"/>
      <c r="J53"/>
      <c r="K53" s="131"/>
      <c r="L53" s="142" t="s">
        <v>15</v>
      </c>
      <c r="M53" s="132">
        <f>SUM(L49:L51)</f>
        <v>140</v>
      </c>
      <c r="N53" s="132">
        <f>SUM(L49:L51)</f>
        <v>140</v>
      </c>
      <c r="O53" s="147">
        <f>SUM(L49:L51)</f>
        <v>140</v>
      </c>
      <c r="P53" s="152"/>
      <c r="Q53" s="136">
        <f>SUM(P49:P51)</f>
        <v>1370</v>
      </c>
      <c r="R53" s="153"/>
      <c r="S53" s="151"/>
    </row>
    <row r="54" spans="1:19" ht="15">
      <c r="A54" s="131"/>
      <c r="B54" s="142" t="s">
        <v>16</v>
      </c>
      <c r="C54" s="154">
        <f>C53+C52</f>
        <v>600</v>
      </c>
      <c r="D54" s="154">
        <f>D53+D52</f>
        <v>619</v>
      </c>
      <c r="E54" s="154">
        <f>E53+E52</f>
        <v>709</v>
      </c>
      <c r="F54" s="149"/>
      <c r="G54" s="149" t="s">
        <v>0</v>
      </c>
      <c r="H54" s="155">
        <f>SUM(H49:H51)</f>
        <v>1928</v>
      </c>
      <c r="I54" s="156">
        <f>IF(H54&gt;R54,1,0)</f>
        <v>1</v>
      </c>
      <c r="J54"/>
      <c r="K54" s="131"/>
      <c r="L54" s="142" t="s">
        <v>16</v>
      </c>
      <c r="M54" s="154">
        <f>M53+M52</f>
        <v>634</v>
      </c>
      <c r="N54" s="154">
        <f>N53+N52</f>
        <v>573</v>
      </c>
      <c r="O54" s="154">
        <f>O53+O52</f>
        <v>583</v>
      </c>
      <c r="P54" s="157"/>
      <c r="Q54" s="149" t="s">
        <v>0</v>
      </c>
      <c r="R54" s="137">
        <f>SUM(R49:R51)</f>
        <v>1790</v>
      </c>
      <c r="S54" s="158">
        <f>IF(H54&lt;R54,1,0)</f>
        <v>0</v>
      </c>
    </row>
    <row r="55" spans="1:19" ht="15">
      <c r="A55" s="216" t="s">
        <v>66</v>
      </c>
      <c r="B55" s="216"/>
      <c r="C55" s="159">
        <f>IF(C54&gt;M54,3,0)</f>
        <v>0</v>
      </c>
      <c r="D55" s="159">
        <f t="shared" ref="D55:E55" si="9">IF(D54&gt;N54,3,0)</f>
        <v>3</v>
      </c>
      <c r="E55" s="159">
        <f t="shared" si="9"/>
        <v>3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3</v>
      </c>
      <c r="N55" s="159">
        <f t="shared" ref="N55:O55" si="10">IF(D54&lt;N54,3,0)</f>
        <v>0</v>
      </c>
      <c r="O55" s="159">
        <f t="shared" si="10"/>
        <v>0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1</v>
      </c>
      <c r="D56" s="162">
        <f>IF((D51+B51)&gt;(N51+L51),1,0)+IF((D50+B50)&gt;(N50+L50),1,0)+IF((D49+B49)&gt;(N49+L49),1,0)</f>
        <v>2</v>
      </c>
      <c r="E56" s="162">
        <f>IF((E51+B51)&gt;(O51+L51),1,0)+IF((E50+B50)&gt;(O50+L50),1,0)+IF((E49+B49)&gt;(O49+L49),1,0)</f>
        <v>2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2</v>
      </c>
      <c r="N56" s="162">
        <f>IF((D51+B51)&lt;(N51+L51),1,0)+IF((D50+B50)&lt;(N50+L50),1,0)+IF((D49+B49)&lt;(N49+L49),1,0)</f>
        <v>1</v>
      </c>
      <c r="O56" s="162">
        <f>IF((E51+B51)&lt;(O51+L51),1,0)+IF((E50+B50)&lt;(O50+L50),1,0)+IF((E49+B49)&lt;(O49+L49),1,0)</f>
        <v>1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1</v>
      </c>
      <c r="D57" s="163">
        <f>SUM(D55:D56)</f>
        <v>5</v>
      </c>
      <c r="E57" s="163">
        <f>SUM(E55:E56)</f>
        <v>5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5</v>
      </c>
      <c r="N57" s="163">
        <f t="shared" ref="N57:O57" si="11">SUM(N55:N56)</f>
        <v>1</v>
      </c>
      <c r="O57" s="163">
        <f t="shared" si="11"/>
        <v>1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87</v>
      </c>
      <c r="D61" s="214"/>
      <c r="E61" s="214"/>
      <c r="F61" s="214"/>
      <c r="G61" s="215"/>
      <c r="H61" s="130">
        <f>SUM(C71+D71+E71+I68+I65+I64+I63)</f>
        <v>8</v>
      </c>
      <c r="I61" s="212" t="s">
        <v>65</v>
      </c>
      <c r="J61"/>
      <c r="K61" s="128" t="s">
        <v>156</v>
      </c>
      <c r="L61" s="129" t="s">
        <v>64</v>
      </c>
      <c r="M61" s="213" t="s">
        <v>106</v>
      </c>
      <c r="N61" s="214"/>
      <c r="O61" s="214"/>
      <c r="P61" s="214"/>
      <c r="Q61" s="215"/>
      <c r="R61" s="130">
        <f>SUM(M71+N71+O71+S68+S65+S64+S63)</f>
        <v>14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87" t="s">
        <v>11</v>
      </c>
      <c r="G62" s="187" t="s">
        <v>12</v>
      </c>
      <c r="H62" s="187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87" t="s">
        <v>11</v>
      </c>
      <c r="Q62" s="187" t="s">
        <v>12</v>
      </c>
      <c r="R62" s="187" t="s">
        <v>13</v>
      </c>
      <c r="S62" s="212"/>
    </row>
    <row r="63" spans="1:19" ht="15">
      <c r="A63" s="134" t="s">
        <v>90</v>
      </c>
      <c r="B63" s="132">
        <v>35</v>
      </c>
      <c r="C63" s="135">
        <v>181</v>
      </c>
      <c r="D63" s="135">
        <v>192</v>
      </c>
      <c r="E63" s="135">
        <v>193</v>
      </c>
      <c r="F63" s="136">
        <f>SUM(C63:E63)</f>
        <v>566</v>
      </c>
      <c r="G63" s="132">
        <f>B63*3</f>
        <v>105</v>
      </c>
      <c r="H63" s="137">
        <f>F63+G63</f>
        <v>671</v>
      </c>
      <c r="I63" s="138">
        <f>IF(H63&gt;R63,1,0)</f>
        <v>1</v>
      </c>
      <c r="J63"/>
      <c r="K63" s="134" t="s">
        <v>107</v>
      </c>
      <c r="L63" s="132">
        <v>5</v>
      </c>
      <c r="M63" s="135">
        <v>182</v>
      </c>
      <c r="N63" s="135">
        <v>182</v>
      </c>
      <c r="O63" s="135">
        <v>182</v>
      </c>
      <c r="P63" s="136">
        <f>SUM(M63:O63)</f>
        <v>546</v>
      </c>
      <c r="Q63" s="132">
        <f>L63*3</f>
        <v>15</v>
      </c>
      <c r="R63" s="137">
        <f>P63+Q63</f>
        <v>561</v>
      </c>
      <c r="S63" s="138">
        <f>IF(R63&gt;H63,1,0)</f>
        <v>0</v>
      </c>
    </row>
    <row r="64" spans="1:19" ht="15">
      <c r="A64" s="134" t="s">
        <v>88</v>
      </c>
      <c r="B64" s="132">
        <v>34</v>
      </c>
      <c r="C64" s="135">
        <v>142</v>
      </c>
      <c r="D64" s="135">
        <v>188</v>
      </c>
      <c r="E64" s="135">
        <v>135</v>
      </c>
      <c r="F64" s="136">
        <f>SUM(C64:E64)</f>
        <v>465</v>
      </c>
      <c r="G64" s="132">
        <f>B64*3</f>
        <v>102</v>
      </c>
      <c r="H64" s="137">
        <f>F64+G64</f>
        <v>567</v>
      </c>
      <c r="I64" s="138">
        <f>IF(H64&gt;R64,1,0)</f>
        <v>0</v>
      </c>
      <c r="J64"/>
      <c r="K64" s="134" t="s">
        <v>108</v>
      </c>
      <c r="L64" s="132">
        <v>23</v>
      </c>
      <c r="M64" s="135">
        <v>158</v>
      </c>
      <c r="N64" s="135">
        <v>193</v>
      </c>
      <c r="O64" s="135">
        <v>171</v>
      </c>
      <c r="P64" s="136">
        <f>SUM(M64:O64)</f>
        <v>522</v>
      </c>
      <c r="Q64" s="132">
        <f>L64*3</f>
        <v>69</v>
      </c>
      <c r="R64" s="137">
        <f>P64+Q64</f>
        <v>591</v>
      </c>
      <c r="S64" s="138">
        <f>IF(R64&gt;H64,1,0)</f>
        <v>1</v>
      </c>
    </row>
    <row r="65" spans="1:19" ht="15">
      <c r="A65" s="134" t="s">
        <v>101</v>
      </c>
      <c r="B65" s="132">
        <v>43</v>
      </c>
      <c r="C65" s="135">
        <v>146</v>
      </c>
      <c r="D65" s="135">
        <v>148</v>
      </c>
      <c r="E65" s="135">
        <v>141</v>
      </c>
      <c r="F65" s="139">
        <f>SUM(C65:E65)</f>
        <v>435</v>
      </c>
      <c r="G65" s="132">
        <f>B65*3</f>
        <v>129</v>
      </c>
      <c r="H65" s="140">
        <f>F65+G65</f>
        <v>564</v>
      </c>
      <c r="I65" s="138">
        <f>IF(H65&gt;R65,1,0)</f>
        <v>0</v>
      </c>
      <c r="J65"/>
      <c r="K65" s="134" t="s">
        <v>109</v>
      </c>
      <c r="L65" s="132">
        <v>0</v>
      </c>
      <c r="M65" s="135">
        <v>229</v>
      </c>
      <c r="N65" s="135">
        <v>213</v>
      </c>
      <c r="O65" s="135">
        <v>243</v>
      </c>
      <c r="P65" s="139">
        <f>SUM(M65:O65)</f>
        <v>685</v>
      </c>
      <c r="Q65" s="132">
        <f>L65*3</f>
        <v>0</v>
      </c>
      <c r="R65" s="140">
        <f>P65+Q65</f>
        <v>685</v>
      </c>
      <c r="S65" s="141">
        <f>IF(R65&gt;H65,1,0)</f>
        <v>1</v>
      </c>
    </row>
    <row r="66" spans="1:19" ht="15">
      <c r="A66" s="131"/>
      <c r="B66" s="142" t="s">
        <v>14</v>
      </c>
      <c r="C66" s="132">
        <f>SUM(C63:C65)</f>
        <v>469</v>
      </c>
      <c r="D66" s="132">
        <f>SUM(D63:D65)</f>
        <v>528</v>
      </c>
      <c r="E66" s="132">
        <f>SUM(E63:E65)</f>
        <v>469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569</v>
      </c>
      <c r="N66" s="132">
        <f>SUM(N63:N65)</f>
        <v>588</v>
      </c>
      <c r="O66" s="147">
        <f>SUM(O63:O65)</f>
        <v>596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112</v>
      </c>
      <c r="D67" s="132">
        <f>SUM(B63:B65)</f>
        <v>112</v>
      </c>
      <c r="E67" s="132">
        <f>SUM(B63:B65)</f>
        <v>112</v>
      </c>
      <c r="F67" s="149"/>
      <c r="G67" s="136">
        <f>SUM(F63:F65)</f>
        <v>1466</v>
      </c>
      <c r="H67" s="150"/>
      <c r="I67" s="151"/>
      <c r="J67"/>
      <c r="K67" s="131"/>
      <c r="L67" s="142" t="s">
        <v>15</v>
      </c>
      <c r="M67" s="132">
        <f>SUM(L63:L65)</f>
        <v>28</v>
      </c>
      <c r="N67" s="132">
        <f>SUM(L63:L65)</f>
        <v>28</v>
      </c>
      <c r="O67" s="147">
        <f>SUM(L63:L65)</f>
        <v>28</v>
      </c>
      <c r="P67" s="152"/>
      <c r="Q67" s="136">
        <f>SUM(P63:P65)</f>
        <v>1753</v>
      </c>
      <c r="R67" s="153"/>
      <c r="S67" s="151"/>
    </row>
    <row r="68" spans="1:19" ht="15">
      <c r="A68" s="131"/>
      <c r="B68" s="142" t="s">
        <v>16</v>
      </c>
      <c r="C68" s="154">
        <f>C67+C66</f>
        <v>581</v>
      </c>
      <c r="D68" s="154">
        <f>D67+D66</f>
        <v>640</v>
      </c>
      <c r="E68" s="154">
        <f>E67+E66</f>
        <v>581</v>
      </c>
      <c r="F68" s="149"/>
      <c r="G68" s="149" t="s">
        <v>0</v>
      </c>
      <c r="H68" s="155">
        <f>SUM(H63:H65)</f>
        <v>1802</v>
      </c>
      <c r="I68" s="156">
        <f>IF(H68&gt;R68,1,0)</f>
        <v>0</v>
      </c>
      <c r="J68"/>
      <c r="K68" s="131"/>
      <c r="L68" s="142" t="s">
        <v>16</v>
      </c>
      <c r="M68" s="154">
        <f>M67+M66</f>
        <v>597</v>
      </c>
      <c r="N68" s="154">
        <f>N67+N66</f>
        <v>616</v>
      </c>
      <c r="O68" s="154">
        <f>O67+O66</f>
        <v>624</v>
      </c>
      <c r="P68" s="157"/>
      <c r="Q68" s="149" t="s">
        <v>0</v>
      </c>
      <c r="R68" s="137">
        <f>SUM(R63:R65)</f>
        <v>1837</v>
      </c>
      <c r="S68" s="158">
        <f>IF(H68&lt;R68,1,0)</f>
        <v>1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2">IF(D68&gt;N68,3,0)</f>
        <v>3</v>
      </c>
      <c r="E69" s="159">
        <f t="shared" si="12"/>
        <v>0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3">IF(D68&lt;N68,3,0)</f>
        <v>0</v>
      </c>
      <c r="O69" s="159">
        <f t="shared" si="13"/>
        <v>3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1</v>
      </c>
      <c r="D70" s="162">
        <f>IF((D65+B65)&gt;(N65+L65),1,0)+IF((D64+B64)&gt;(N64+L64),1,0)+IF((D63+B63)&gt;(N63+L63),1,0)</f>
        <v>2</v>
      </c>
      <c r="E70" s="162">
        <f>IF((E65+B65)&gt;(O65+L65),1,0)+IF((E64+B64)&gt;(O64+L64),1,0)+IF((E63+B63)&gt;(O63+L63),1,0)</f>
        <v>1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2</v>
      </c>
      <c r="N70" s="162">
        <f>IF((D65+B65)&lt;(N65+L65),1,0)+IF((D64+B64)&lt;(N64+L64),1,0)+IF((D63+B63)&lt;(N63+L63),1,0)</f>
        <v>1</v>
      </c>
      <c r="O70" s="162">
        <f>IF((E65+B65)&lt;(O65+L65),1,0)+IF((E64+B64)&lt;(O64+L64),1,0)+IF((E63+B63)&lt;(O63+L63),1,0)</f>
        <v>2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1</v>
      </c>
      <c r="D71" s="163">
        <f>SUM(D69:D70)</f>
        <v>5</v>
      </c>
      <c r="E71" s="163">
        <f>SUM(E69:E70)</f>
        <v>1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5</v>
      </c>
      <c r="N71" s="163">
        <f t="shared" ref="N71:O71" si="14">SUM(N69:N70)</f>
        <v>1</v>
      </c>
      <c r="O71" s="163">
        <f t="shared" si="14"/>
        <v>5</v>
      </c>
      <c r="P71" s="166"/>
      <c r="Q71" s="164"/>
      <c r="R71" s="164"/>
      <c r="S71" s="165"/>
    </row>
  </sheetData>
  <sheetProtection password="C0BD" sheet="1" objects="1" scenarios="1"/>
  <mergeCells count="51"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A14:B14"/>
    <mergeCell ref="K14:L14"/>
    <mergeCell ref="C20:G20"/>
    <mergeCell ref="I20:I21"/>
    <mergeCell ref="S33:S34"/>
    <mergeCell ref="M20:Q20"/>
    <mergeCell ref="S20:S21"/>
    <mergeCell ref="C33:G33"/>
    <mergeCell ref="I33:I34"/>
    <mergeCell ref="M33:Q33"/>
    <mergeCell ref="A28:B28"/>
    <mergeCell ref="K28:L28"/>
    <mergeCell ref="A29:B29"/>
    <mergeCell ref="K29:L29"/>
    <mergeCell ref="A30:B30"/>
    <mergeCell ref="K30:L30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35:L37 B35:B37 L49:L51 B49:B51 L63:L65 B63:B65">
    <cfRule type="cellIs" dxfId="17" priority="2" stopIfTrue="1" operator="greaterThanOrEqual">
      <formula>200</formula>
    </cfRule>
  </conditionalFormatting>
  <conditionalFormatting sqref="M8:O10 C8:E10 M22:O24 C22:E24 M35:O37 C35:E37 M49:O51 C49:E51 M63:O65 C63:E65">
    <cfRule type="cellIs" dxfId="16" priority="1" stopIfTrue="1" operator="greaterThanOrEqual">
      <formula>200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4.14062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5.140625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88"/>
      <c r="C2" s="5"/>
      <c r="D2" s="188"/>
      <c r="E2" s="188"/>
      <c r="F2" s="188"/>
      <c r="G2" s="4"/>
      <c r="H2" s="188"/>
      <c r="I2" s="5"/>
      <c r="J2" s="188"/>
      <c r="K2" s="188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88"/>
      <c r="C3" s="5"/>
      <c r="D3" s="188"/>
      <c r="E3" s="188"/>
      <c r="F3" s="188"/>
      <c r="G3" s="4"/>
      <c r="H3" s="188"/>
      <c r="I3" s="5"/>
      <c r="J3" s="188"/>
      <c r="K3" s="188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177</v>
      </c>
      <c r="B4" s="188"/>
      <c r="C4" s="6"/>
      <c r="D4" s="188"/>
      <c r="E4" s="188"/>
      <c r="F4" s="188"/>
      <c r="G4" s="211" t="s">
        <v>178</v>
      </c>
      <c r="H4" s="211"/>
      <c r="I4" s="211"/>
      <c r="J4" s="188"/>
      <c r="K4" s="188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88"/>
      <c r="C5" s="6"/>
      <c r="D5" s="188"/>
      <c r="E5" s="188"/>
      <c r="F5" s="188"/>
      <c r="G5" s="4"/>
      <c r="H5" s="188"/>
      <c r="I5" s="6"/>
      <c r="J5" s="188"/>
      <c r="K5" s="188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22</v>
      </c>
      <c r="B6" s="129" t="s">
        <v>64</v>
      </c>
      <c r="C6" s="213" t="s">
        <v>114</v>
      </c>
      <c r="D6" s="214"/>
      <c r="E6" s="214"/>
      <c r="F6" s="214"/>
      <c r="G6" s="215"/>
      <c r="H6" s="130">
        <f>SUM(C16+D16+E16+I13+I10+I9+I8)</f>
        <v>3</v>
      </c>
      <c r="I6" s="212" t="s">
        <v>65</v>
      </c>
      <c r="J6"/>
      <c r="K6" s="128" t="s">
        <v>24</v>
      </c>
      <c r="L6" s="129" t="s">
        <v>64</v>
      </c>
      <c r="M6" s="213" t="s">
        <v>87</v>
      </c>
      <c r="N6" s="214"/>
      <c r="O6" s="214"/>
      <c r="P6" s="214"/>
      <c r="Q6" s="215"/>
      <c r="R6" s="130">
        <f>SUM(M16+N16+O16+S13+S10+S9+S8)</f>
        <v>19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89" t="s">
        <v>11</v>
      </c>
      <c r="G7" s="189" t="s">
        <v>12</v>
      </c>
      <c r="H7" s="189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89" t="s">
        <v>11</v>
      </c>
      <c r="Q7" s="189" t="s">
        <v>12</v>
      </c>
      <c r="R7" s="189" t="s">
        <v>13</v>
      </c>
      <c r="S7" s="212"/>
    </row>
    <row r="8" spans="1:21" ht="15">
      <c r="A8" s="134" t="s">
        <v>117</v>
      </c>
      <c r="B8" s="132">
        <v>41</v>
      </c>
      <c r="C8" s="135">
        <v>184</v>
      </c>
      <c r="D8" s="135">
        <v>189</v>
      </c>
      <c r="E8" s="135">
        <v>121</v>
      </c>
      <c r="F8" s="136">
        <f>SUM(C8:E8)</f>
        <v>494</v>
      </c>
      <c r="G8" s="132">
        <f>B8*3</f>
        <v>123</v>
      </c>
      <c r="H8" s="137">
        <f>F8+G8</f>
        <v>617</v>
      </c>
      <c r="I8" s="138">
        <f>IF(H8&gt;R8,1,0)</f>
        <v>0</v>
      </c>
      <c r="J8"/>
      <c r="K8" s="134" t="s">
        <v>179</v>
      </c>
      <c r="L8" s="132">
        <v>38</v>
      </c>
      <c r="M8" s="135">
        <v>179</v>
      </c>
      <c r="N8" s="135">
        <v>175</v>
      </c>
      <c r="O8" s="135">
        <v>202</v>
      </c>
      <c r="P8" s="136">
        <f>SUM(M8:O8)</f>
        <v>556</v>
      </c>
      <c r="Q8" s="132">
        <f>L8*3</f>
        <v>114</v>
      </c>
      <c r="R8" s="137">
        <f>P8+Q8</f>
        <v>670</v>
      </c>
      <c r="S8" s="138">
        <f>IF(R8&gt;H8,1,0)</f>
        <v>1</v>
      </c>
    </row>
    <row r="9" spans="1:21" ht="15">
      <c r="A9" s="134" t="s">
        <v>112</v>
      </c>
      <c r="B9" s="132">
        <v>47</v>
      </c>
      <c r="C9" s="135">
        <v>135</v>
      </c>
      <c r="D9" s="135">
        <v>165</v>
      </c>
      <c r="E9" s="135">
        <v>142</v>
      </c>
      <c r="F9" s="136">
        <f>SUM(C9:E9)</f>
        <v>442</v>
      </c>
      <c r="G9" s="132">
        <f>B9*3</f>
        <v>141</v>
      </c>
      <c r="H9" s="137">
        <f>F9+G9</f>
        <v>583</v>
      </c>
      <c r="I9" s="138">
        <f>IF(H9&gt;R9,1,0)</f>
        <v>0</v>
      </c>
      <c r="J9"/>
      <c r="K9" s="134" t="s">
        <v>180</v>
      </c>
      <c r="L9" s="132">
        <v>37</v>
      </c>
      <c r="M9" s="135">
        <v>183</v>
      </c>
      <c r="N9" s="135">
        <v>158</v>
      </c>
      <c r="O9" s="135">
        <v>192</v>
      </c>
      <c r="P9" s="136">
        <f>SUM(M9:O9)</f>
        <v>533</v>
      </c>
      <c r="Q9" s="132">
        <f>L9*3</f>
        <v>111</v>
      </c>
      <c r="R9" s="137">
        <f>P9+Q9</f>
        <v>644</v>
      </c>
      <c r="S9" s="138">
        <f>IF(R9&gt;H9,1,0)</f>
        <v>1</v>
      </c>
    </row>
    <row r="10" spans="1:21" ht="15">
      <c r="A10" s="134" t="s">
        <v>116</v>
      </c>
      <c r="B10" s="132">
        <v>30</v>
      </c>
      <c r="C10" s="135">
        <v>148</v>
      </c>
      <c r="D10" s="135">
        <v>123</v>
      </c>
      <c r="E10" s="135">
        <v>150</v>
      </c>
      <c r="F10" s="139">
        <f>SUM(C10:E10)</f>
        <v>421</v>
      </c>
      <c r="G10" s="132">
        <f>B10*3</f>
        <v>90</v>
      </c>
      <c r="H10" s="140">
        <f>F10+G10</f>
        <v>511</v>
      </c>
      <c r="I10" s="138">
        <f>IF(H10&gt;R10,1,0)</f>
        <v>0</v>
      </c>
      <c r="J10"/>
      <c r="K10" s="134" t="s">
        <v>90</v>
      </c>
      <c r="L10" s="132">
        <v>32</v>
      </c>
      <c r="M10" s="135">
        <v>191</v>
      </c>
      <c r="N10" s="135">
        <v>191</v>
      </c>
      <c r="O10" s="135">
        <v>181</v>
      </c>
      <c r="P10" s="139">
        <f>SUM(M10:O10)</f>
        <v>563</v>
      </c>
      <c r="Q10" s="132">
        <f>L10*3</f>
        <v>96</v>
      </c>
      <c r="R10" s="140">
        <f>P10+Q10</f>
        <v>659</v>
      </c>
      <c r="S10" s="141">
        <f>IF(R10&gt;H10,1,0)</f>
        <v>1</v>
      </c>
    </row>
    <row r="11" spans="1:21" ht="15">
      <c r="A11" s="131"/>
      <c r="B11" s="142" t="s">
        <v>14</v>
      </c>
      <c r="C11" s="132">
        <f>SUM(C8:C10)</f>
        <v>467</v>
      </c>
      <c r="D11" s="132">
        <f>SUM(D8:D10)</f>
        <v>477</v>
      </c>
      <c r="E11" s="132">
        <f>SUM(E8:E10)</f>
        <v>413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553</v>
      </c>
      <c r="N11" s="132">
        <f>SUM(N8:N10)</f>
        <v>524</v>
      </c>
      <c r="O11" s="147">
        <f>SUM(O8:O10)</f>
        <v>575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118</v>
      </c>
      <c r="D12" s="132">
        <f>SUM(B8:B10)</f>
        <v>118</v>
      </c>
      <c r="E12" s="132">
        <f>SUM(B8:B10)</f>
        <v>118</v>
      </c>
      <c r="F12" s="149"/>
      <c r="G12" s="136">
        <f>SUM(F8:F10)</f>
        <v>1357</v>
      </c>
      <c r="H12" s="150"/>
      <c r="I12" s="151"/>
      <c r="J12"/>
      <c r="K12" s="131"/>
      <c r="L12" s="142" t="s">
        <v>15</v>
      </c>
      <c r="M12" s="132">
        <f>SUM(L8:L10)</f>
        <v>107</v>
      </c>
      <c r="N12" s="132">
        <f>SUM(L8:L10)</f>
        <v>107</v>
      </c>
      <c r="O12" s="147">
        <f>SUM(L8:L10)</f>
        <v>107</v>
      </c>
      <c r="P12" s="152"/>
      <c r="Q12" s="136">
        <f>SUM(P8:P10)</f>
        <v>1652</v>
      </c>
      <c r="R12" s="153"/>
      <c r="S12" s="151"/>
    </row>
    <row r="13" spans="1:21" ht="15">
      <c r="A13" s="131"/>
      <c r="B13" s="142" t="s">
        <v>16</v>
      </c>
      <c r="C13" s="154">
        <f>C12+C11</f>
        <v>585</v>
      </c>
      <c r="D13" s="154">
        <f>D12+D11</f>
        <v>595</v>
      </c>
      <c r="E13" s="154">
        <f>E12+E11</f>
        <v>531</v>
      </c>
      <c r="F13" s="149"/>
      <c r="G13" s="149" t="s">
        <v>0</v>
      </c>
      <c r="H13" s="155">
        <f>SUM(H8:H10)</f>
        <v>1711</v>
      </c>
      <c r="I13" s="156">
        <f>IF(H13&gt;R13,1,0)</f>
        <v>0</v>
      </c>
      <c r="J13"/>
      <c r="K13" s="131"/>
      <c r="L13" s="142" t="s">
        <v>16</v>
      </c>
      <c r="M13" s="154">
        <f>M12+M11</f>
        <v>660</v>
      </c>
      <c r="N13" s="154">
        <f>N12+N11</f>
        <v>631</v>
      </c>
      <c r="O13" s="154">
        <f>O12+O11</f>
        <v>682</v>
      </c>
      <c r="P13" s="157"/>
      <c r="Q13" s="149" t="s">
        <v>0</v>
      </c>
      <c r="R13" s="137">
        <f>SUM(R8:R10)</f>
        <v>1973</v>
      </c>
      <c r="S13" s="158">
        <f>IF(H13&lt;R13,1,0)</f>
        <v>1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0</v>
      </c>
      <c r="E14" s="159">
        <f t="shared" si="0"/>
        <v>0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3</v>
      </c>
      <c r="O14" s="159">
        <f t="shared" si="1"/>
        <v>3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1</v>
      </c>
      <c r="D15" s="162">
        <f>IF((D10+B10)&gt;(N10+L10),1,0)+IF((D9+B9)&gt;(N9+L9),1,0)+IF((D8+B8)&gt;(N8+L8),1,0)</f>
        <v>2</v>
      </c>
      <c r="E15" s="162">
        <f>IF((E10+B10)&gt;(O10+L10),1,0)+IF((E9+B9)&gt;(O9+L9),1,0)+IF((E8+B8)&gt;(O8+L8),1,0)</f>
        <v>0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2</v>
      </c>
      <c r="N15" s="162">
        <f>IF((D10+B10)&lt;(N10+L10),1,0)+IF((D9+B9)&lt;(N9+L9),1,0)+IF((D8+B8)&lt;(N8+L8),1,0)</f>
        <v>1</v>
      </c>
      <c r="O15" s="162">
        <f>IF((E10+B10)&lt;(O10+L10),1,0)+IF((E9+B9)&lt;(O9+L9),1,0)+IF((E8+B8)&lt;(O8+L8),1,0)</f>
        <v>3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1</v>
      </c>
      <c r="D16" s="163">
        <f>SUM(D14:D15)</f>
        <v>2</v>
      </c>
      <c r="E16" s="163">
        <f>SUM(E14:E15)</f>
        <v>0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5</v>
      </c>
      <c r="N16" s="163">
        <f t="shared" ref="N16:O16" si="2">SUM(N14:N15)</f>
        <v>4</v>
      </c>
      <c r="O16" s="163">
        <f t="shared" si="2"/>
        <v>6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26</v>
      </c>
      <c r="B20" s="167" t="s">
        <v>64</v>
      </c>
      <c r="C20" s="213" t="s">
        <v>98</v>
      </c>
      <c r="D20" s="214"/>
      <c r="E20" s="214"/>
      <c r="F20" s="214"/>
      <c r="G20" s="215"/>
      <c r="H20" s="130">
        <f>SUM(C30+D30+E30+I27+I24+I23+I22)</f>
        <v>16.5</v>
      </c>
      <c r="I20" s="212" t="s">
        <v>65</v>
      </c>
      <c r="J20"/>
      <c r="K20" s="128" t="s">
        <v>28</v>
      </c>
      <c r="L20" s="129" t="s">
        <v>64</v>
      </c>
      <c r="M20" s="213" t="s">
        <v>83</v>
      </c>
      <c r="N20" s="214"/>
      <c r="O20" s="214"/>
      <c r="P20" s="214"/>
      <c r="Q20" s="215"/>
      <c r="R20" s="130">
        <f>SUM(M30+N30+O30+S27+S24+S23+S22)</f>
        <v>5.5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89" t="s">
        <v>11</v>
      </c>
      <c r="G21" s="189" t="s">
        <v>12</v>
      </c>
      <c r="H21" s="189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89" t="s">
        <v>11</v>
      </c>
      <c r="Q21" s="189" t="s">
        <v>12</v>
      </c>
      <c r="R21" s="189" t="s">
        <v>13</v>
      </c>
      <c r="S21" s="212"/>
    </row>
    <row r="22" spans="1:19" ht="15">
      <c r="A22" s="134" t="s">
        <v>149</v>
      </c>
      <c r="B22" s="132">
        <v>5</v>
      </c>
      <c r="C22" s="135">
        <v>156</v>
      </c>
      <c r="D22" s="135">
        <v>177</v>
      </c>
      <c r="E22" s="135">
        <v>193</v>
      </c>
      <c r="F22" s="136">
        <f>SUM(C22:E22)</f>
        <v>526</v>
      </c>
      <c r="G22" s="132">
        <f>B22*3</f>
        <v>15</v>
      </c>
      <c r="H22" s="137">
        <f>F22+G22</f>
        <v>541</v>
      </c>
      <c r="I22" s="138">
        <f>IF(H22&gt;R22,1,0)</f>
        <v>0</v>
      </c>
      <c r="J22"/>
      <c r="K22" s="134" t="s">
        <v>86</v>
      </c>
      <c r="L22" s="132">
        <v>19</v>
      </c>
      <c r="M22" s="135">
        <v>191</v>
      </c>
      <c r="N22" s="135">
        <v>190</v>
      </c>
      <c r="O22" s="135">
        <v>139</v>
      </c>
      <c r="P22" s="136">
        <f>SUM(M22:O22)</f>
        <v>520</v>
      </c>
      <c r="Q22" s="132">
        <f>L22*3</f>
        <v>57</v>
      </c>
      <c r="R22" s="137">
        <f>P22+Q22</f>
        <v>577</v>
      </c>
      <c r="S22" s="138">
        <f>IF(R22&gt;H22,1,0)</f>
        <v>1</v>
      </c>
    </row>
    <row r="23" spans="1:19" ht="15">
      <c r="A23" s="134" t="s">
        <v>181</v>
      </c>
      <c r="B23" s="132">
        <v>35</v>
      </c>
      <c r="C23" s="135">
        <v>185</v>
      </c>
      <c r="D23" s="135">
        <v>198</v>
      </c>
      <c r="E23" s="135">
        <v>176</v>
      </c>
      <c r="F23" s="136">
        <f>SUM(C23:E23)</f>
        <v>559</v>
      </c>
      <c r="G23" s="132">
        <f>B23*3</f>
        <v>105</v>
      </c>
      <c r="H23" s="137">
        <f>F23+G23</f>
        <v>664</v>
      </c>
      <c r="I23" s="138">
        <f>IF(H23&gt;R23,1,0)</f>
        <v>1</v>
      </c>
      <c r="J23"/>
      <c r="K23" s="134" t="s">
        <v>85</v>
      </c>
      <c r="L23" s="132">
        <v>36</v>
      </c>
      <c r="M23" s="135">
        <v>184</v>
      </c>
      <c r="N23" s="135">
        <v>127</v>
      </c>
      <c r="O23" s="135">
        <v>181</v>
      </c>
      <c r="P23" s="136">
        <f>SUM(M23:O23)</f>
        <v>492</v>
      </c>
      <c r="Q23" s="132">
        <f>L23*3</f>
        <v>108</v>
      </c>
      <c r="R23" s="137">
        <f>P23+Q23</f>
        <v>600</v>
      </c>
      <c r="S23" s="138">
        <f>IF(R23&gt;H23,1,0)</f>
        <v>0</v>
      </c>
    </row>
    <row r="24" spans="1:19" ht="15">
      <c r="A24" s="134" t="s">
        <v>100</v>
      </c>
      <c r="B24" s="132">
        <v>10</v>
      </c>
      <c r="C24" s="135">
        <v>243</v>
      </c>
      <c r="D24" s="135">
        <v>192</v>
      </c>
      <c r="E24" s="135">
        <v>203</v>
      </c>
      <c r="F24" s="139">
        <f>SUM(C24:E24)</f>
        <v>638</v>
      </c>
      <c r="G24" s="132">
        <f>B24*3</f>
        <v>30</v>
      </c>
      <c r="H24" s="140">
        <f>F24+G24</f>
        <v>668</v>
      </c>
      <c r="I24" s="138">
        <f>IF(H24&gt;R24,1,0)</f>
        <v>1</v>
      </c>
      <c r="J24"/>
      <c r="K24" s="134" t="s">
        <v>84</v>
      </c>
      <c r="L24" s="132">
        <v>10</v>
      </c>
      <c r="M24" s="135">
        <v>148</v>
      </c>
      <c r="N24" s="135">
        <v>144</v>
      </c>
      <c r="O24" s="135">
        <v>208</v>
      </c>
      <c r="P24" s="139">
        <f>SUM(M24:O24)</f>
        <v>500</v>
      </c>
      <c r="Q24" s="132">
        <f>L24*3</f>
        <v>30</v>
      </c>
      <c r="R24" s="140">
        <f>P24+Q24</f>
        <v>530</v>
      </c>
      <c r="S24" s="141">
        <f>IF(R24&gt;H24,1,0)</f>
        <v>0</v>
      </c>
    </row>
    <row r="25" spans="1:19" ht="15">
      <c r="A25" s="131"/>
      <c r="B25" s="142" t="s">
        <v>14</v>
      </c>
      <c r="C25" s="132">
        <f>SUM(C22:C24)</f>
        <v>584</v>
      </c>
      <c r="D25" s="132">
        <f>SUM(D22:D24)</f>
        <v>567</v>
      </c>
      <c r="E25" s="132">
        <f>SUM(E22:E24)</f>
        <v>572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523</v>
      </c>
      <c r="N25" s="132">
        <f>SUM(N22:N24)</f>
        <v>461</v>
      </c>
      <c r="O25" s="147">
        <f>SUM(O22:O24)</f>
        <v>528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50</v>
      </c>
      <c r="D26" s="132">
        <f>SUM(B22:B24)</f>
        <v>50</v>
      </c>
      <c r="E26" s="132">
        <f>SUM(B22:B24)</f>
        <v>50</v>
      </c>
      <c r="F26" s="149"/>
      <c r="G26" s="136">
        <f>SUM(F22:F24)</f>
        <v>1723</v>
      </c>
      <c r="H26" s="150"/>
      <c r="I26" s="151"/>
      <c r="J26"/>
      <c r="K26" s="131"/>
      <c r="L26" s="142" t="s">
        <v>15</v>
      </c>
      <c r="M26" s="132">
        <f>SUM(L22:L24)</f>
        <v>65</v>
      </c>
      <c r="N26" s="132">
        <f>SUM(L22:L24)</f>
        <v>65</v>
      </c>
      <c r="O26" s="147">
        <f>SUM(L22:L24)</f>
        <v>65</v>
      </c>
      <c r="P26" s="152"/>
      <c r="Q26" s="136">
        <f>SUM(P22:P24)</f>
        <v>1512</v>
      </c>
      <c r="R26" s="153"/>
      <c r="S26" s="151"/>
    </row>
    <row r="27" spans="1:19" ht="15">
      <c r="A27" s="131"/>
      <c r="B27" s="142" t="s">
        <v>16</v>
      </c>
      <c r="C27" s="154">
        <f>C26+C25</f>
        <v>634</v>
      </c>
      <c r="D27" s="154">
        <f>D26+D25</f>
        <v>617</v>
      </c>
      <c r="E27" s="154">
        <f>E26+E25</f>
        <v>622</v>
      </c>
      <c r="F27" s="149"/>
      <c r="G27" s="149" t="s">
        <v>0</v>
      </c>
      <c r="H27" s="155">
        <f>SUM(H22:H24)</f>
        <v>1873</v>
      </c>
      <c r="I27" s="156">
        <f>IF(H27&gt;R27,1,0)</f>
        <v>1</v>
      </c>
      <c r="J27"/>
      <c r="K27" s="131"/>
      <c r="L27" s="142" t="s">
        <v>16</v>
      </c>
      <c r="M27" s="154">
        <f>M26+M25</f>
        <v>588</v>
      </c>
      <c r="N27" s="154">
        <f>N26+N25</f>
        <v>526</v>
      </c>
      <c r="O27" s="154">
        <f>O26+O25</f>
        <v>593</v>
      </c>
      <c r="P27" s="157"/>
      <c r="Q27" s="149" t="s">
        <v>0</v>
      </c>
      <c r="R27" s="137">
        <f>SUM(R22:R24)</f>
        <v>1707</v>
      </c>
      <c r="S27" s="158">
        <f>IF(H27&lt;R27,1,0)</f>
        <v>0</v>
      </c>
    </row>
    <row r="28" spans="1:19" ht="15">
      <c r="A28" s="216" t="s">
        <v>66</v>
      </c>
      <c r="B28" s="216"/>
      <c r="C28" s="159">
        <f>IF(C27&gt;M27,3,0)</f>
        <v>3</v>
      </c>
      <c r="D28" s="159">
        <f t="shared" ref="D28:E28" si="3">IF(D27&gt;N27,3,0)</f>
        <v>3</v>
      </c>
      <c r="E28" s="159">
        <f t="shared" si="3"/>
        <v>3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0</v>
      </c>
      <c r="N28" s="159">
        <f t="shared" ref="N28:O28" si="4">IF(D27&lt;N27,3,0)</f>
        <v>0</v>
      </c>
      <c r="O28" s="159">
        <f t="shared" si="4"/>
        <v>0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IF((C24+B24)&gt;(M24+L24),1,0)+IF((C23+B23)&gt;(M23+L23),1,0)+IF((C22+B22)&gt;(M22+L22),1,0)+0.5</f>
        <v>1.5</v>
      </c>
      <c r="D29" s="162">
        <f>IF((D24+B24)&gt;(N24+L24),1,0)+IF((D23+B23)&gt;(N23+L23),1,0)+IF((D22+B22)&gt;(N22+L22),1,0)</f>
        <v>2</v>
      </c>
      <c r="E29" s="162">
        <f>IF((E24+B24)&gt;(O24+L24),1,0)+IF((E23+B23)&gt;(O23+L23),1,0)+IF((E22+B22)&gt;(O22+L22),1,0)</f>
        <v>1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IF((C24+B24)&lt;(M24+L24),1,0)+IF((C23+B23)&lt;(M23+L23),1,0)+IF((C22+B22)&lt;(M22+L22),1,0)+0.5</f>
        <v>1.5</v>
      </c>
      <c r="N29" s="162">
        <f>IF((D24+B24)&lt;(N24+L24),1,0)+IF((D23+B23)&lt;(N23+L23),1,0)+IF((D22+B22)&lt;(N22+L22),1,0)</f>
        <v>1</v>
      </c>
      <c r="O29" s="162">
        <f>IF((E24+B24)&lt;(O24+L24),1,0)+IF((E23+B23)&lt;(O23+L23),1,0)+IF((E22+B22)&lt;(O22+L22),1,0)</f>
        <v>2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4.5</v>
      </c>
      <c r="D30" s="163">
        <f>SUM(D28:D29)</f>
        <v>5</v>
      </c>
      <c r="E30" s="163">
        <f>SUM(E28:E29)</f>
        <v>4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1.5</v>
      </c>
      <c r="N30" s="163">
        <f t="shared" ref="N30:O30" si="5">SUM(N28:N29)</f>
        <v>1</v>
      </c>
      <c r="O30" s="163">
        <f t="shared" si="5"/>
        <v>2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28" t="s">
        <v>31</v>
      </c>
      <c r="B33" s="129" t="s">
        <v>64</v>
      </c>
      <c r="C33" s="213" t="s">
        <v>110</v>
      </c>
      <c r="D33" s="214"/>
      <c r="E33" s="214"/>
      <c r="F33" s="214"/>
      <c r="G33" s="215"/>
      <c r="H33" s="130">
        <f>SUM(C43+D43+E43+I40+I37+I36+I35)</f>
        <v>8</v>
      </c>
      <c r="I33" s="212" t="s">
        <v>65</v>
      </c>
      <c r="J33"/>
      <c r="K33" s="128" t="s">
        <v>32</v>
      </c>
      <c r="L33" s="129" t="s">
        <v>64</v>
      </c>
      <c r="M33" s="213" t="s">
        <v>102</v>
      </c>
      <c r="N33" s="214"/>
      <c r="O33" s="214"/>
      <c r="P33" s="214"/>
      <c r="Q33" s="215"/>
      <c r="R33" s="130">
        <f>SUM(M43+N43+O43+S40+S37+S36+S35)</f>
        <v>14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89" t="s">
        <v>11</v>
      </c>
      <c r="G34" s="189" t="s">
        <v>12</v>
      </c>
      <c r="H34" s="189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89" t="s">
        <v>11</v>
      </c>
      <c r="Q34" s="189" t="s">
        <v>12</v>
      </c>
      <c r="R34" s="189" t="s">
        <v>13</v>
      </c>
      <c r="S34" s="212"/>
    </row>
    <row r="35" spans="1:19" ht="15">
      <c r="A35" s="134" t="s">
        <v>113</v>
      </c>
      <c r="B35" s="132">
        <v>30</v>
      </c>
      <c r="C35" s="135">
        <v>151</v>
      </c>
      <c r="D35" s="135">
        <v>214</v>
      </c>
      <c r="E35" s="135">
        <v>184</v>
      </c>
      <c r="F35" s="136">
        <f>SUM(C35:E35)</f>
        <v>549</v>
      </c>
      <c r="G35" s="132">
        <f>B35*3</f>
        <v>90</v>
      </c>
      <c r="H35" s="137">
        <f>F35+G35</f>
        <v>639</v>
      </c>
      <c r="I35" s="138">
        <f>IF(H35&gt;R35,1,0)</f>
        <v>1</v>
      </c>
      <c r="J35"/>
      <c r="K35" s="134" t="s">
        <v>103</v>
      </c>
      <c r="L35" s="132">
        <v>17</v>
      </c>
      <c r="M35" s="135">
        <v>171</v>
      </c>
      <c r="N35" s="135">
        <v>175</v>
      </c>
      <c r="O35" s="135">
        <v>180</v>
      </c>
      <c r="P35" s="136">
        <f>SUM(M35:O35)</f>
        <v>526</v>
      </c>
      <c r="Q35" s="132">
        <f>L35*3</f>
        <v>51</v>
      </c>
      <c r="R35" s="137">
        <f>P35+Q35</f>
        <v>577</v>
      </c>
      <c r="S35" s="138">
        <f>IF(R35&gt;H35,1,0)</f>
        <v>0</v>
      </c>
    </row>
    <row r="36" spans="1:19" ht="15">
      <c r="A36" s="134" t="s">
        <v>162</v>
      </c>
      <c r="B36" s="132">
        <v>50</v>
      </c>
      <c r="C36" s="135">
        <v>147</v>
      </c>
      <c r="D36" s="135">
        <v>152</v>
      </c>
      <c r="E36" s="135">
        <v>145</v>
      </c>
      <c r="F36" s="136">
        <f>SUM(C36:E36)</f>
        <v>444</v>
      </c>
      <c r="G36" s="132">
        <f>B36*3</f>
        <v>150</v>
      </c>
      <c r="H36" s="137">
        <f>F36+G36</f>
        <v>594</v>
      </c>
      <c r="I36" s="138">
        <f>IF(H36&gt;R36,1,0)</f>
        <v>0</v>
      </c>
      <c r="J36"/>
      <c r="K36" s="134" t="s">
        <v>104</v>
      </c>
      <c r="L36" s="132">
        <v>39</v>
      </c>
      <c r="M36" s="135">
        <v>156</v>
      </c>
      <c r="N36" s="135">
        <v>150</v>
      </c>
      <c r="O36" s="135">
        <v>182</v>
      </c>
      <c r="P36" s="136">
        <f>SUM(M36:O36)</f>
        <v>488</v>
      </c>
      <c r="Q36" s="132">
        <f>L36*3</f>
        <v>117</v>
      </c>
      <c r="R36" s="137">
        <f>P36+Q36</f>
        <v>605</v>
      </c>
      <c r="S36" s="138">
        <f>IF(R36&gt;H36,1,0)</f>
        <v>1</v>
      </c>
    </row>
    <row r="37" spans="1:19" ht="15">
      <c r="A37" s="134" t="s">
        <v>145</v>
      </c>
      <c r="B37" s="132">
        <v>0</v>
      </c>
      <c r="C37" s="135">
        <v>213</v>
      </c>
      <c r="D37" s="135">
        <v>189</v>
      </c>
      <c r="E37" s="135">
        <v>158</v>
      </c>
      <c r="F37" s="139">
        <f>SUM(C37:E37)</f>
        <v>560</v>
      </c>
      <c r="G37" s="132">
        <f>B37*3</f>
        <v>0</v>
      </c>
      <c r="H37" s="140">
        <f>F37+G37</f>
        <v>560</v>
      </c>
      <c r="I37" s="138">
        <f>IF(H37&gt;R37,1,0)</f>
        <v>0</v>
      </c>
      <c r="J37"/>
      <c r="K37" s="134" t="s">
        <v>105</v>
      </c>
      <c r="L37" s="132">
        <v>5</v>
      </c>
      <c r="M37" s="135">
        <v>220</v>
      </c>
      <c r="N37" s="135">
        <v>215</v>
      </c>
      <c r="O37" s="135">
        <v>168</v>
      </c>
      <c r="P37" s="139">
        <f>SUM(M37:O37)</f>
        <v>603</v>
      </c>
      <c r="Q37" s="132">
        <f>L37*3</f>
        <v>15</v>
      </c>
      <c r="R37" s="140">
        <f>P37+Q37</f>
        <v>618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511</v>
      </c>
      <c r="D38" s="132">
        <f>SUM(D35:D37)</f>
        <v>555</v>
      </c>
      <c r="E38" s="132">
        <f>SUM(E35:E37)</f>
        <v>487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547</v>
      </c>
      <c r="N38" s="132">
        <f>SUM(N35:N37)</f>
        <v>540</v>
      </c>
      <c r="O38" s="147">
        <f>SUM(O35:O37)</f>
        <v>530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80</v>
      </c>
      <c r="D39" s="132">
        <f>SUM(B35:B37)</f>
        <v>80</v>
      </c>
      <c r="E39" s="132">
        <f>SUM(B35:B37)</f>
        <v>80</v>
      </c>
      <c r="F39" s="149"/>
      <c r="G39" s="136">
        <f>SUM(F35:F37)</f>
        <v>1553</v>
      </c>
      <c r="H39" s="150"/>
      <c r="I39" s="151"/>
      <c r="J39"/>
      <c r="K39" s="131"/>
      <c r="L39" s="142" t="s">
        <v>15</v>
      </c>
      <c r="M39" s="132">
        <f>SUM(L35:L37)</f>
        <v>61</v>
      </c>
      <c r="N39" s="132">
        <f>SUM(L35:L37)</f>
        <v>61</v>
      </c>
      <c r="O39" s="147">
        <f>SUM(L35:L37)</f>
        <v>61</v>
      </c>
      <c r="P39" s="152"/>
      <c r="Q39" s="136">
        <f>SUM(P35:P37)</f>
        <v>1617</v>
      </c>
      <c r="R39" s="153"/>
      <c r="S39" s="151"/>
    </row>
    <row r="40" spans="1:19" ht="15">
      <c r="A40" s="131"/>
      <c r="B40" s="142" t="s">
        <v>16</v>
      </c>
      <c r="C40" s="154">
        <f>C39+C38</f>
        <v>591</v>
      </c>
      <c r="D40" s="154">
        <f>D39+D38</f>
        <v>635</v>
      </c>
      <c r="E40" s="154">
        <f>E39+E38</f>
        <v>567</v>
      </c>
      <c r="F40" s="149"/>
      <c r="G40" s="149" t="s">
        <v>0</v>
      </c>
      <c r="H40" s="155">
        <f>SUM(H35:H37)</f>
        <v>1793</v>
      </c>
      <c r="I40" s="156">
        <f>IF(H40&gt;R40,1,0)</f>
        <v>0</v>
      </c>
      <c r="J40"/>
      <c r="K40" s="131"/>
      <c r="L40" s="142" t="s">
        <v>16</v>
      </c>
      <c r="M40" s="154">
        <f>M39+M38</f>
        <v>608</v>
      </c>
      <c r="N40" s="154">
        <f>N39+N38</f>
        <v>601</v>
      </c>
      <c r="O40" s="154">
        <f>O39+O38</f>
        <v>591</v>
      </c>
      <c r="P40" s="157"/>
      <c r="Q40" s="149" t="s">
        <v>0</v>
      </c>
      <c r="R40" s="137">
        <f>SUM(R35:R37)</f>
        <v>1800</v>
      </c>
      <c r="S40" s="158">
        <f>IF(H40&lt;R40,1,0)</f>
        <v>1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" si="6">IF(D40&gt;N40,3,0)</f>
        <v>3</v>
      </c>
      <c r="E41" s="159">
        <f t="shared" ref="E41" si="7">IF(E40&gt;O40,3,0)</f>
        <v>0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" si="8">IF(D40&lt;N40,3,0)</f>
        <v>0</v>
      </c>
      <c r="O41" s="159">
        <f t="shared" ref="O41" si="9">IF(E40&lt;O40,3,0)</f>
        <v>3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1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1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2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2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1</v>
      </c>
      <c r="D43" s="163">
        <f>SUM(D41:D42)</f>
        <v>5</v>
      </c>
      <c r="E43" s="163">
        <f>SUM(E41:E42)</f>
        <v>1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5</v>
      </c>
      <c r="N43" s="163">
        <f t="shared" ref="N43:O43" si="10">SUM(N41:N42)</f>
        <v>1</v>
      </c>
      <c r="O43" s="163">
        <f t="shared" si="10"/>
        <v>5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151</v>
      </c>
      <c r="B47" s="167" t="s">
        <v>64</v>
      </c>
      <c r="C47" s="213" t="s">
        <v>144</v>
      </c>
      <c r="D47" s="214"/>
      <c r="E47" s="214"/>
      <c r="F47" s="214"/>
      <c r="G47" s="215"/>
      <c r="H47" s="130">
        <f>SUM(C57+D57+E57+I54+I51+I50+I49)</f>
        <v>11</v>
      </c>
      <c r="I47" s="212" t="s">
        <v>65</v>
      </c>
      <c r="J47"/>
      <c r="K47" s="128" t="s">
        <v>156</v>
      </c>
      <c r="L47" s="129" t="s">
        <v>64</v>
      </c>
      <c r="M47" s="213" t="s">
        <v>118</v>
      </c>
      <c r="N47" s="214"/>
      <c r="O47" s="214"/>
      <c r="P47" s="214"/>
      <c r="Q47" s="215"/>
      <c r="R47" s="130">
        <f>SUM(M57+N57+O57+S54+S51+S50+S49)</f>
        <v>11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89" t="s">
        <v>11</v>
      </c>
      <c r="G48" s="189" t="s">
        <v>12</v>
      </c>
      <c r="H48" s="189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89" t="s">
        <v>11</v>
      </c>
      <c r="Q48" s="189" t="s">
        <v>12</v>
      </c>
      <c r="R48" s="189" t="s">
        <v>13</v>
      </c>
      <c r="S48" s="212"/>
    </row>
    <row r="49" spans="1:19" ht="15">
      <c r="A49" s="134" t="s">
        <v>148</v>
      </c>
      <c r="B49" s="132">
        <v>26</v>
      </c>
      <c r="C49" s="135">
        <v>173</v>
      </c>
      <c r="D49" s="135">
        <v>187</v>
      </c>
      <c r="E49" s="135">
        <v>148</v>
      </c>
      <c r="F49" s="136">
        <f>SUM(C49:E49)</f>
        <v>508</v>
      </c>
      <c r="G49" s="132">
        <f>B49*3</f>
        <v>78</v>
      </c>
      <c r="H49" s="137">
        <f>F49+G49</f>
        <v>586</v>
      </c>
      <c r="I49" s="138">
        <f>IF(H49&gt;R49,1,0)</f>
        <v>1</v>
      </c>
      <c r="J49"/>
      <c r="K49" s="134" t="s">
        <v>119</v>
      </c>
      <c r="L49" s="132">
        <v>36</v>
      </c>
      <c r="M49" s="135">
        <v>183</v>
      </c>
      <c r="N49" s="135">
        <v>134</v>
      </c>
      <c r="O49" s="135">
        <v>145</v>
      </c>
      <c r="P49" s="136">
        <f>SUM(M49:O49)</f>
        <v>462</v>
      </c>
      <c r="Q49" s="132">
        <f>L49*3</f>
        <v>108</v>
      </c>
      <c r="R49" s="137">
        <f>P49+Q49</f>
        <v>570</v>
      </c>
      <c r="S49" s="138">
        <f>IF(R49&gt;H49,1,0)</f>
        <v>0</v>
      </c>
    </row>
    <row r="50" spans="1:19" ht="15">
      <c r="A50" s="134" t="s">
        <v>96</v>
      </c>
      <c r="B50" s="132">
        <v>20</v>
      </c>
      <c r="C50" s="135">
        <v>150</v>
      </c>
      <c r="D50" s="135">
        <v>210</v>
      </c>
      <c r="E50" s="135">
        <v>167</v>
      </c>
      <c r="F50" s="136">
        <f>SUM(C50:E50)</f>
        <v>527</v>
      </c>
      <c r="G50" s="132">
        <f>B50*3</f>
        <v>60</v>
      </c>
      <c r="H50" s="137">
        <f>F50+G50</f>
        <v>587</v>
      </c>
      <c r="I50" s="138">
        <f>IF(H50&gt;R50,1,0)</f>
        <v>1</v>
      </c>
      <c r="J50"/>
      <c r="K50" s="134" t="s">
        <v>120</v>
      </c>
      <c r="L50" s="132">
        <v>10</v>
      </c>
      <c r="M50" s="135">
        <v>173</v>
      </c>
      <c r="N50" s="135">
        <v>167</v>
      </c>
      <c r="O50" s="135">
        <v>192</v>
      </c>
      <c r="P50" s="136">
        <f>SUM(M50:O50)</f>
        <v>532</v>
      </c>
      <c r="Q50" s="132">
        <f>L50*3</f>
        <v>30</v>
      </c>
      <c r="R50" s="137">
        <f>P50+Q50</f>
        <v>562</v>
      </c>
      <c r="S50" s="138">
        <f>IF(R50&gt;H50,1,0)</f>
        <v>0</v>
      </c>
    </row>
    <row r="51" spans="1:19" ht="15">
      <c r="A51" s="134" t="s">
        <v>97</v>
      </c>
      <c r="B51" s="132">
        <v>5</v>
      </c>
      <c r="C51" s="135">
        <v>178</v>
      </c>
      <c r="D51" s="135">
        <v>237</v>
      </c>
      <c r="E51" s="135">
        <v>193</v>
      </c>
      <c r="F51" s="139">
        <f>SUM(C51:E51)</f>
        <v>608</v>
      </c>
      <c r="G51" s="132">
        <f>B51*3</f>
        <v>15</v>
      </c>
      <c r="H51" s="140">
        <f>F51+G51</f>
        <v>623</v>
      </c>
      <c r="I51" s="138">
        <f>IF(H51&gt;R51,1,0)</f>
        <v>1</v>
      </c>
      <c r="J51"/>
      <c r="K51" s="134" t="s">
        <v>121</v>
      </c>
      <c r="L51" s="132">
        <v>2</v>
      </c>
      <c r="M51" s="135">
        <v>212</v>
      </c>
      <c r="N51" s="135">
        <v>190</v>
      </c>
      <c r="O51" s="135">
        <v>191</v>
      </c>
      <c r="P51" s="139">
        <f>SUM(M51:O51)</f>
        <v>593</v>
      </c>
      <c r="Q51" s="132">
        <f>L51*3</f>
        <v>6</v>
      </c>
      <c r="R51" s="140">
        <f>P51+Q51</f>
        <v>599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501</v>
      </c>
      <c r="D52" s="132">
        <f>SUM(D49:D51)</f>
        <v>634</v>
      </c>
      <c r="E52" s="132">
        <f>SUM(E49:E51)</f>
        <v>508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568</v>
      </c>
      <c r="N52" s="132">
        <f>SUM(N49:N51)</f>
        <v>491</v>
      </c>
      <c r="O52" s="147">
        <f>SUM(O49:O51)</f>
        <v>528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51</v>
      </c>
      <c r="D53" s="132">
        <f>SUM(B49:B51)</f>
        <v>51</v>
      </c>
      <c r="E53" s="132">
        <f>SUM(B49:B51)</f>
        <v>51</v>
      </c>
      <c r="F53" s="149"/>
      <c r="G53" s="136">
        <f>SUM(F49:F51)</f>
        <v>1643</v>
      </c>
      <c r="H53" s="150"/>
      <c r="I53" s="151"/>
      <c r="J53"/>
      <c r="K53" s="131"/>
      <c r="L53" s="142" t="s">
        <v>15</v>
      </c>
      <c r="M53" s="132">
        <f>SUM(L49:L51)</f>
        <v>48</v>
      </c>
      <c r="N53" s="132">
        <f>SUM(L49:L51)</f>
        <v>48</v>
      </c>
      <c r="O53" s="147">
        <f>SUM(L49:L51)</f>
        <v>48</v>
      </c>
      <c r="P53" s="152"/>
      <c r="Q53" s="136">
        <f>SUM(P49:P51)</f>
        <v>1587</v>
      </c>
      <c r="R53" s="153"/>
      <c r="S53" s="151"/>
    </row>
    <row r="54" spans="1:19" ht="15">
      <c r="A54" s="131"/>
      <c r="B54" s="142" t="s">
        <v>16</v>
      </c>
      <c r="C54" s="154">
        <f>C53+C52</f>
        <v>552</v>
      </c>
      <c r="D54" s="154">
        <f>D53+D52</f>
        <v>685</v>
      </c>
      <c r="E54" s="154">
        <f>E53+E52</f>
        <v>559</v>
      </c>
      <c r="F54" s="149"/>
      <c r="G54" s="149" t="s">
        <v>0</v>
      </c>
      <c r="H54" s="155">
        <f>SUM(H49:H51)</f>
        <v>1796</v>
      </c>
      <c r="I54" s="156">
        <f>IF(H54&gt;R54,1,0)</f>
        <v>1</v>
      </c>
      <c r="J54"/>
      <c r="K54" s="131"/>
      <c r="L54" s="142" t="s">
        <v>16</v>
      </c>
      <c r="M54" s="154">
        <f>M53+M52</f>
        <v>616</v>
      </c>
      <c r="N54" s="154">
        <f>N53+N52</f>
        <v>539</v>
      </c>
      <c r="O54" s="154">
        <f>O53+O52</f>
        <v>576</v>
      </c>
      <c r="P54" s="157"/>
      <c r="Q54" s="149" t="s">
        <v>0</v>
      </c>
      <c r="R54" s="137">
        <f>SUM(R49:R51)</f>
        <v>1731</v>
      </c>
      <c r="S54" s="158">
        <f>IF(H54&lt;R54,1,0)</f>
        <v>0</v>
      </c>
    </row>
    <row r="55" spans="1:19" ht="15">
      <c r="A55" s="216" t="s">
        <v>66</v>
      </c>
      <c r="B55" s="216"/>
      <c r="C55" s="159">
        <f>IF(C54&gt;M54,3,0)</f>
        <v>0</v>
      </c>
      <c r="D55" s="159">
        <f t="shared" ref="D55:E55" si="11">IF(D54&gt;N54,3,0)</f>
        <v>3</v>
      </c>
      <c r="E55" s="159">
        <f t="shared" si="11"/>
        <v>0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3</v>
      </c>
      <c r="N55" s="159">
        <f t="shared" ref="N55:O55" si="12">IF(D54&lt;N54,3,0)</f>
        <v>0</v>
      </c>
      <c r="O55" s="159">
        <f t="shared" si="12"/>
        <v>3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0</v>
      </c>
      <c r="D56" s="162">
        <f>IF((D51+B51)&gt;(N51+L51),1,0)+IF((D50+B50)&gt;(N50+L50),1,0)+IF((D49+B49)&gt;(N49+L49),1,0)</f>
        <v>3</v>
      </c>
      <c r="E56" s="162">
        <f>IF((E51+B51)&gt;(O51+L51),1,0)+IF((E50+B50)&gt;(O50+L50),1,0)+IF((E49+B49)&gt;(O49+L49),1,0)</f>
        <v>1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3</v>
      </c>
      <c r="N56" s="162">
        <f>IF((D51+B51)&lt;(N51+L51),1,0)+IF((D50+B50)&lt;(N50+L50),1,0)+IF((D49+B49)&lt;(N49+L49),1,0)</f>
        <v>0</v>
      </c>
      <c r="O56" s="162">
        <f>IF((E51+B51)&lt;(O51+L51),1,0)+IF((E50+B50)&lt;(O50+L50),1,0)+IF((E49+B49)&lt;(O49+L49),1,0)</f>
        <v>2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0</v>
      </c>
      <c r="D57" s="163">
        <f>SUM(D55:D56)</f>
        <v>6</v>
      </c>
      <c r="E57" s="163">
        <f>SUM(E55:E56)</f>
        <v>1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6</v>
      </c>
      <c r="N57" s="163">
        <f t="shared" ref="N57:O57" si="13">SUM(N55:N56)</f>
        <v>0</v>
      </c>
      <c r="O57" s="163">
        <f t="shared" si="13"/>
        <v>5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182</v>
      </c>
      <c r="B61" s="167" t="s">
        <v>64</v>
      </c>
      <c r="C61" s="213" t="s">
        <v>106</v>
      </c>
      <c r="D61" s="214"/>
      <c r="E61" s="214"/>
      <c r="F61" s="214"/>
      <c r="G61" s="215"/>
      <c r="H61" s="130">
        <f>SUM(C71+D71+E71+I68+I65+I64+I63)</f>
        <v>12</v>
      </c>
      <c r="I61" s="212" t="s">
        <v>65</v>
      </c>
      <c r="J61"/>
      <c r="K61" s="128" t="s">
        <v>156</v>
      </c>
      <c r="L61" s="129" t="s">
        <v>64</v>
      </c>
      <c r="M61" s="213" t="s">
        <v>152</v>
      </c>
      <c r="N61" s="214"/>
      <c r="O61" s="214"/>
      <c r="P61" s="214"/>
      <c r="Q61" s="215"/>
      <c r="R61" s="130">
        <f>SUM(M71+N71+O71+S68+S65+S64+S63)</f>
        <v>10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89" t="s">
        <v>11</v>
      </c>
      <c r="G62" s="189" t="s">
        <v>12</v>
      </c>
      <c r="H62" s="189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89" t="s">
        <v>11</v>
      </c>
      <c r="Q62" s="189" t="s">
        <v>12</v>
      </c>
      <c r="R62" s="189" t="s">
        <v>13</v>
      </c>
      <c r="S62" s="212"/>
    </row>
    <row r="63" spans="1:19" ht="15">
      <c r="A63" s="134" t="s">
        <v>107</v>
      </c>
      <c r="B63" s="132">
        <v>5</v>
      </c>
      <c r="C63" s="135">
        <v>180</v>
      </c>
      <c r="D63" s="135">
        <v>223</v>
      </c>
      <c r="E63" s="135">
        <v>217</v>
      </c>
      <c r="F63" s="136">
        <f>SUM(C63:E63)</f>
        <v>620</v>
      </c>
      <c r="G63" s="132">
        <f>B63*3</f>
        <v>15</v>
      </c>
      <c r="H63" s="137">
        <f>F63+G63</f>
        <v>635</v>
      </c>
      <c r="I63" s="138">
        <f>IF(H63&gt;R63,1,0)</f>
        <v>0</v>
      </c>
      <c r="J63"/>
      <c r="K63" s="134" t="s">
        <v>183</v>
      </c>
      <c r="L63" s="132">
        <v>26</v>
      </c>
      <c r="M63" s="135">
        <v>229</v>
      </c>
      <c r="N63" s="135">
        <v>226</v>
      </c>
      <c r="O63" s="135">
        <v>190</v>
      </c>
      <c r="P63" s="136">
        <f>SUM(M63:O63)</f>
        <v>645</v>
      </c>
      <c r="Q63" s="132">
        <f>L63*3</f>
        <v>78</v>
      </c>
      <c r="R63" s="137">
        <f>P63+Q63</f>
        <v>723</v>
      </c>
      <c r="S63" s="138">
        <f>IF(R63&gt;H63,1,0)</f>
        <v>1</v>
      </c>
    </row>
    <row r="64" spans="1:19" ht="15">
      <c r="A64" s="134" t="s">
        <v>108</v>
      </c>
      <c r="B64" s="132">
        <v>23</v>
      </c>
      <c r="C64" s="135">
        <v>150</v>
      </c>
      <c r="D64" s="135">
        <v>185</v>
      </c>
      <c r="E64" s="135">
        <v>206</v>
      </c>
      <c r="F64" s="136">
        <f>SUM(C64:E64)</f>
        <v>541</v>
      </c>
      <c r="G64" s="132">
        <f>B64*3</f>
        <v>69</v>
      </c>
      <c r="H64" s="137">
        <f>F64+G64</f>
        <v>610</v>
      </c>
      <c r="I64" s="138">
        <f>IF(H64&gt;R64,1,0)</f>
        <v>1</v>
      </c>
      <c r="J64"/>
      <c r="K64" s="134" t="s">
        <v>155</v>
      </c>
      <c r="L64" s="132">
        <v>40</v>
      </c>
      <c r="M64" s="135">
        <v>147</v>
      </c>
      <c r="N64" s="135">
        <v>155</v>
      </c>
      <c r="O64" s="135">
        <v>160</v>
      </c>
      <c r="P64" s="136">
        <f>SUM(M64:O64)</f>
        <v>462</v>
      </c>
      <c r="Q64" s="132">
        <f>L64*3</f>
        <v>120</v>
      </c>
      <c r="R64" s="137">
        <f>P64+Q64</f>
        <v>582</v>
      </c>
      <c r="S64" s="138">
        <f>IF(R64&gt;H64,1,0)</f>
        <v>0</v>
      </c>
    </row>
    <row r="65" spans="1:19" ht="15">
      <c r="A65" s="134" t="s">
        <v>109</v>
      </c>
      <c r="B65" s="132">
        <v>0</v>
      </c>
      <c r="C65" s="135">
        <v>180</v>
      </c>
      <c r="D65" s="135">
        <v>209</v>
      </c>
      <c r="E65" s="135">
        <v>200</v>
      </c>
      <c r="F65" s="139">
        <f>SUM(C65:E65)</f>
        <v>589</v>
      </c>
      <c r="G65" s="132">
        <f>B65*3</f>
        <v>0</v>
      </c>
      <c r="H65" s="140">
        <f>F65+G65</f>
        <v>589</v>
      </c>
      <c r="I65" s="138">
        <f>IF(H65&gt;R65,1,0)</f>
        <v>1</v>
      </c>
      <c r="J65"/>
      <c r="K65" s="134" t="s">
        <v>153</v>
      </c>
      <c r="L65" s="132">
        <v>5</v>
      </c>
      <c r="M65" s="135">
        <v>161</v>
      </c>
      <c r="N65" s="135">
        <v>201</v>
      </c>
      <c r="O65" s="135">
        <v>130</v>
      </c>
      <c r="P65" s="139">
        <f>SUM(M65:O65)</f>
        <v>492</v>
      </c>
      <c r="Q65" s="132">
        <f>L65*3</f>
        <v>15</v>
      </c>
      <c r="R65" s="140">
        <f>P65+Q65</f>
        <v>507</v>
      </c>
      <c r="S65" s="141">
        <f>IF(R65&gt;H65,1,0)</f>
        <v>0</v>
      </c>
    </row>
    <row r="66" spans="1:19" ht="15">
      <c r="A66" s="131"/>
      <c r="B66" s="142" t="s">
        <v>14</v>
      </c>
      <c r="C66" s="132">
        <f>SUM(C63:C65)</f>
        <v>510</v>
      </c>
      <c r="D66" s="132">
        <f>SUM(D63:D65)</f>
        <v>617</v>
      </c>
      <c r="E66" s="132">
        <f>SUM(E63:E65)</f>
        <v>623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537</v>
      </c>
      <c r="N66" s="132">
        <f>SUM(N63:N65)</f>
        <v>582</v>
      </c>
      <c r="O66" s="147">
        <f>SUM(O63:O65)</f>
        <v>480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28</v>
      </c>
      <c r="D67" s="132">
        <f>SUM(B63:B65)</f>
        <v>28</v>
      </c>
      <c r="E67" s="132">
        <f>SUM(B63:B65)</f>
        <v>28</v>
      </c>
      <c r="F67" s="149"/>
      <c r="G67" s="136">
        <f>SUM(F63:F65)</f>
        <v>1750</v>
      </c>
      <c r="H67" s="150"/>
      <c r="I67" s="151"/>
      <c r="J67"/>
      <c r="K67" s="131"/>
      <c r="L67" s="142" t="s">
        <v>15</v>
      </c>
      <c r="M67" s="132">
        <f>SUM(L63:L65)</f>
        <v>71</v>
      </c>
      <c r="N67" s="132">
        <f>SUM(L63:L65)</f>
        <v>71</v>
      </c>
      <c r="O67" s="147">
        <f>SUM(L63:L65)</f>
        <v>71</v>
      </c>
      <c r="P67" s="152"/>
      <c r="Q67" s="136">
        <f>SUM(P63:P65)</f>
        <v>1599</v>
      </c>
      <c r="R67" s="153"/>
      <c r="S67" s="151"/>
    </row>
    <row r="68" spans="1:19" ht="15">
      <c r="A68" s="131"/>
      <c r="B68" s="142" t="s">
        <v>16</v>
      </c>
      <c r="C68" s="154">
        <f>C67+C66</f>
        <v>538</v>
      </c>
      <c r="D68" s="154">
        <f>D67+D66</f>
        <v>645</v>
      </c>
      <c r="E68" s="154">
        <f>E67+E66</f>
        <v>651</v>
      </c>
      <c r="F68" s="149"/>
      <c r="G68" s="149" t="s">
        <v>0</v>
      </c>
      <c r="H68" s="155">
        <f>SUM(H63:H65)</f>
        <v>1834</v>
      </c>
      <c r="I68" s="156">
        <f>IF(H68&gt;R68,1,0)</f>
        <v>1</v>
      </c>
      <c r="J68"/>
      <c r="K68" s="131"/>
      <c r="L68" s="142" t="s">
        <v>16</v>
      </c>
      <c r="M68" s="154">
        <f>M67+M66</f>
        <v>608</v>
      </c>
      <c r="N68" s="154">
        <f>N67+N66</f>
        <v>653</v>
      </c>
      <c r="O68" s="154">
        <f>O67+O66</f>
        <v>551</v>
      </c>
      <c r="P68" s="157"/>
      <c r="Q68" s="149" t="s">
        <v>0</v>
      </c>
      <c r="R68" s="137">
        <f>SUM(R63:R65)</f>
        <v>1812</v>
      </c>
      <c r="S68" s="158">
        <f>IF(H68&lt;R68,1,0)</f>
        <v>0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4">IF(D68&gt;N68,3,0)</f>
        <v>0</v>
      </c>
      <c r="E69" s="159">
        <f t="shared" si="14"/>
        <v>3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5">IF(D68&lt;N68,3,0)</f>
        <v>3</v>
      </c>
      <c r="O69" s="159">
        <f t="shared" si="15"/>
        <v>0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1</v>
      </c>
      <c r="D70" s="162">
        <f>IF((D65+B65)&gt;(N65+L65),1,0)+IF((D64+B64)&gt;(N64+L64),1,0)+IF((D63+B63)&gt;(N63+L63),1,0)</f>
        <v>2</v>
      </c>
      <c r="E70" s="162">
        <f>IF((E65+B65)&gt;(O65+L65),1,0)+IF((E64+B64)&gt;(O64+L64),1,0)+IF((E63+B63)&gt;(O63+L63),1,0)</f>
        <v>3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2</v>
      </c>
      <c r="N70" s="162">
        <f>IF((D65+B65)&lt;(N65+L65),1,0)+IF((D64+B64)&lt;(N64+L64),1,0)+IF((D63+B63)&lt;(N63+L63),1,0)</f>
        <v>1</v>
      </c>
      <c r="O70" s="162">
        <f>IF((E65+B65)&lt;(O65+L65),1,0)+IF((E64+B64)&lt;(O64+L64),1,0)+IF((E63+B63)&lt;(O63+L63),1,0)</f>
        <v>0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1</v>
      </c>
      <c r="D71" s="163">
        <f>SUM(D69:D70)</f>
        <v>2</v>
      </c>
      <c r="E71" s="163">
        <f>SUM(E69:E70)</f>
        <v>6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5</v>
      </c>
      <c r="N71" s="163">
        <f t="shared" ref="N71:O71" si="16">SUM(N69:N70)</f>
        <v>4</v>
      </c>
      <c r="O71" s="163">
        <f t="shared" si="16"/>
        <v>0</v>
      </c>
      <c r="P71" s="166"/>
      <c r="Q71" s="164"/>
      <c r="R71" s="164"/>
      <c r="S71" s="165"/>
    </row>
  </sheetData>
  <sheetProtection password="C0BD" sheet="1" objects="1" scenarios="1"/>
  <mergeCells count="51"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A14:B14"/>
    <mergeCell ref="K14:L14"/>
    <mergeCell ref="C20:G20"/>
    <mergeCell ref="I20:I21"/>
    <mergeCell ref="S33:S34"/>
    <mergeCell ref="M20:Q20"/>
    <mergeCell ref="S20:S21"/>
    <mergeCell ref="C33:G33"/>
    <mergeCell ref="I33:I34"/>
    <mergeCell ref="M33:Q33"/>
    <mergeCell ref="A28:B28"/>
    <mergeCell ref="K28:L28"/>
    <mergeCell ref="A29:B29"/>
    <mergeCell ref="K29:L29"/>
    <mergeCell ref="A30:B30"/>
    <mergeCell ref="K30:L30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49:L51 B49:B51 L63:L65 B63:B65 L35:L37 B35:B37">
    <cfRule type="cellIs" dxfId="15" priority="2" stopIfTrue="1" operator="greaterThanOrEqual">
      <formula>200</formula>
    </cfRule>
  </conditionalFormatting>
  <conditionalFormatting sqref="M8:O10 C8:E10 M22:O24 C22:E24 M49:O51 C49:E51 M63:O65 C63:E65 M35:O37 C35:E37">
    <cfRule type="cellIs" dxfId="14" priority="1" stopIfTrue="1" operator="greaterThanOrEqual">
      <formula>200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4.14062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5.140625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90"/>
      <c r="C2" s="5"/>
      <c r="D2" s="190"/>
      <c r="E2" s="190"/>
      <c r="F2" s="190"/>
      <c r="G2" s="4"/>
      <c r="H2" s="190"/>
      <c r="I2" s="5"/>
      <c r="J2" s="190"/>
      <c r="K2" s="190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90"/>
      <c r="C3" s="5"/>
      <c r="D3" s="190"/>
      <c r="E3" s="190"/>
      <c r="F3" s="190"/>
      <c r="G3" s="4"/>
      <c r="H3" s="190"/>
      <c r="I3" s="5"/>
      <c r="J3" s="190"/>
      <c r="K3" s="190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185</v>
      </c>
      <c r="B4" s="190"/>
      <c r="C4" s="6"/>
      <c r="D4" s="190"/>
      <c r="E4" s="190"/>
      <c r="F4" s="190"/>
      <c r="G4" s="211" t="s">
        <v>184</v>
      </c>
      <c r="H4" s="211"/>
      <c r="I4" s="211"/>
      <c r="J4" s="190"/>
      <c r="K4" s="190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90"/>
      <c r="C5" s="6"/>
      <c r="D5" s="190"/>
      <c r="E5" s="190"/>
      <c r="F5" s="190"/>
      <c r="G5" s="4"/>
      <c r="H5" s="190"/>
      <c r="I5" s="6"/>
      <c r="J5" s="190"/>
      <c r="K5" s="190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91</v>
      </c>
      <c r="D6" s="214"/>
      <c r="E6" s="214"/>
      <c r="F6" s="214"/>
      <c r="G6" s="215"/>
      <c r="H6" s="130">
        <f>SUM(C16+D16+E16+I13+I10+I9+I8)</f>
        <v>15</v>
      </c>
      <c r="I6" s="212" t="s">
        <v>65</v>
      </c>
      <c r="J6"/>
      <c r="K6" s="128" t="s">
        <v>20</v>
      </c>
      <c r="L6" s="129" t="s">
        <v>64</v>
      </c>
      <c r="M6" s="213" t="s">
        <v>98</v>
      </c>
      <c r="N6" s="214"/>
      <c r="O6" s="214"/>
      <c r="P6" s="214"/>
      <c r="Q6" s="215"/>
      <c r="R6" s="130">
        <f>SUM(M16+N16+O16+S13+S10+S9+S8)</f>
        <v>7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91" t="s">
        <v>11</v>
      </c>
      <c r="G7" s="191" t="s">
        <v>12</v>
      </c>
      <c r="H7" s="191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91" t="s">
        <v>11</v>
      </c>
      <c r="Q7" s="191" t="s">
        <v>12</v>
      </c>
      <c r="R7" s="191" t="s">
        <v>13</v>
      </c>
      <c r="S7" s="212"/>
    </row>
    <row r="8" spans="1:21" ht="15">
      <c r="A8" s="134" t="s">
        <v>192</v>
      </c>
      <c r="B8" s="132">
        <v>30</v>
      </c>
      <c r="C8" s="135">
        <v>153</v>
      </c>
      <c r="D8" s="135">
        <v>181</v>
      </c>
      <c r="E8" s="135">
        <v>184</v>
      </c>
      <c r="F8" s="136">
        <f>SUM(C8:E8)</f>
        <v>518</v>
      </c>
      <c r="G8" s="132">
        <f>B8*3</f>
        <v>90</v>
      </c>
      <c r="H8" s="137">
        <f>F8+G8</f>
        <v>608</v>
      </c>
      <c r="I8" s="138">
        <f>IF(H8&gt;R8,1,0)</f>
        <v>1</v>
      </c>
      <c r="J8"/>
      <c r="K8" s="134" t="s">
        <v>174</v>
      </c>
      <c r="L8" s="132">
        <v>7</v>
      </c>
      <c r="M8" s="135">
        <v>210</v>
      </c>
      <c r="N8" s="135">
        <v>187</v>
      </c>
      <c r="O8" s="135">
        <v>160</v>
      </c>
      <c r="P8" s="136">
        <f>SUM(M8:O8)</f>
        <v>557</v>
      </c>
      <c r="Q8" s="132">
        <f>L8*3</f>
        <v>21</v>
      </c>
      <c r="R8" s="137">
        <f>P8+Q8</f>
        <v>578</v>
      </c>
      <c r="S8" s="138">
        <f>IF(R8&gt;H8,1,0)</f>
        <v>0</v>
      </c>
    </row>
    <row r="9" spans="1:21" ht="15">
      <c r="A9" s="134" t="s">
        <v>94</v>
      </c>
      <c r="B9" s="132">
        <v>30</v>
      </c>
      <c r="C9" s="135">
        <v>173</v>
      </c>
      <c r="D9" s="135">
        <v>166</v>
      </c>
      <c r="E9" s="135">
        <v>169</v>
      </c>
      <c r="F9" s="136">
        <f>SUM(C9:E9)</f>
        <v>508</v>
      </c>
      <c r="G9" s="132">
        <f>B9*3</f>
        <v>90</v>
      </c>
      <c r="H9" s="137">
        <f>F9+G9</f>
        <v>598</v>
      </c>
      <c r="I9" s="138">
        <f>IF(H9&gt;R9,1,0)</f>
        <v>1</v>
      </c>
      <c r="J9"/>
      <c r="K9" s="134" t="s">
        <v>186</v>
      </c>
      <c r="L9" s="132">
        <v>42</v>
      </c>
      <c r="M9" s="135">
        <v>150</v>
      </c>
      <c r="N9" s="135">
        <v>135</v>
      </c>
      <c r="O9" s="135">
        <v>148</v>
      </c>
      <c r="P9" s="136">
        <f>SUM(M9:O9)</f>
        <v>433</v>
      </c>
      <c r="Q9" s="132">
        <f>L9*3</f>
        <v>126</v>
      </c>
      <c r="R9" s="137">
        <f>P9+Q9</f>
        <v>559</v>
      </c>
      <c r="S9" s="138">
        <f>IF(R9&gt;H9,1,0)</f>
        <v>0</v>
      </c>
    </row>
    <row r="10" spans="1:21" ht="15">
      <c r="A10" s="134" t="s">
        <v>93</v>
      </c>
      <c r="B10" s="132">
        <v>43</v>
      </c>
      <c r="C10" s="135">
        <v>130</v>
      </c>
      <c r="D10" s="135">
        <v>145</v>
      </c>
      <c r="E10" s="135">
        <v>160</v>
      </c>
      <c r="F10" s="139">
        <f>SUM(C10:E10)</f>
        <v>435</v>
      </c>
      <c r="G10" s="132">
        <f>B10*3</f>
        <v>129</v>
      </c>
      <c r="H10" s="140">
        <f>F10+G10</f>
        <v>564</v>
      </c>
      <c r="I10" s="138">
        <f>IF(H10&gt;R10,1,0)</f>
        <v>0</v>
      </c>
      <c r="J10"/>
      <c r="K10" s="134" t="s">
        <v>101</v>
      </c>
      <c r="L10" s="132">
        <v>44</v>
      </c>
      <c r="M10" s="135">
        <v>126</v>
      </c>
      <c r="N10" s="135">
        <v>175</v>
      </c>
      <c r="O10" s="135">
        <v>180</v>
      </c>
      <c r="P10" s="139">
        <f>SUM(M10:O10)</f>
        <v>481</v>
      </c>
      <c r="Q10" s="132">
        <f>L10*3</f>
        <v>132</v>
      </c>
      <c r="R10" s="140">
        <f>P10+Q10</f>
        <v>613</v>
      </c>
      <c r="S10" s="141">
        <f>IF(R10&gt;H10,1,0)</f>
        <v>1</v>
      </c>
    </row>
    <row r="11" spans="1:21" ht="15">
      <c r="A11" s="131"/>
      <c r="B11" s="142" t="s">
        <v>14</v>
      </c>
      <c r="C11" s="132">
        <f>SUM(C8:C10)</f>
        <v>456</v>
      </c>
      <c r="D11" s="132">
        <f>SUM(D8:D10)</f>
        <v>492</v>
      </c>
      <c r="E11" s="132">
        <f>SUM(E8:E10)</f>
        <v>513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486</v>
      </c>
      <c r="N11" s="132">
        <f>SUM(N8:N10)</f>
        <v>497</v>
      </c>
      <c r="O11" s="147">
        <f>SUM(O8:O10)</f>
        <v>488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103</v>
      </c>
      <c r="D12" s="132">
        <f>SUM(B8:B10)</f>
        <v>103</v>
      </c>
      <c r="E12" s="132">
        <f>SUM(B8:B10)</f>
        <v>103</v>
      </c>
      <c r="F12" s="149"/>
      <c r="G12" s="136">
        <f>SUM(F8:F10)</f>
        <v>1461</v>
      </c>
      <c r="H12" s="150"/>
      <c r="I12" s="151"/>
      <c r="J12"/>
      <c r="K12" s="131"/>
      <c r="L12" s="142" t="s">
        <v>15</v>
      </c>
      <c r="M12" s="132">
        <f>SUM(L8:L10)</f>
        <v>93</v>
      </c>
      <c r="N12" s="132">
        <f>SUM(L8:L10)</f>
        <v>93</v>
      </c>
      <c r="O12" s="147">
        <f>SUM(L8:L10)</f>
        <v>93</v>
      </c>
      <c r="P12" s="152"/>
      <c r="Q12" s="136">
        <f>SUM(P8:P10)</f>
        <v>1471</v>
      </c>
      <c r="R12" s="153"/>
      <c r="S12" s="151"/>
    </row>
    <row r="13" spans="1:21" ht="15">
      <c r="A13" s="131"/>
      <c r="B13" s="142" t="s">
        <v>16</v>
      </c>
      <c r="C13" s="154">
        <f>C12+C11</f>
        <v>559</v>
      </c>
      <c r="D13" s="154">
        <f>D12+D11</f>
        <v>595</v>
      </c>
      <c r="E13" s="154">
        <f>E12+E11</f>
        <v>616</v>
      </c>
      <c r="F13" s="149"/>
      <c r="G13" s="149" t="s">
        <v>0</v>
      </c>
      <c r="H13" s="155">
        <f>SUM(H8:H10)</f>
        <v>1770</v>
      </c>
      <c r="I13" s="156">
        <f>IF(H13&gt;R13,1,0)</f>
        <v>1</v>
      </c>
      <c r="J13"/>
      <c r="K13" s="131"/>
      <c r="L13" s="142" t="s">
        <v>16</v>
      </c>
      <c r="M13" s="154">
        <f>M12+M11</f>
        <v>579</v>
      </c>
      <c r="N13" s="154">
        <f>N12+N11</f>
        <v>590</v>
      </c>
      <c r="O13" s="154">
        <f>O12+O11</f>
        <v>581</v>
      </c>
      <c r="P13" s="157"/>
      <c r="Q13" s="149" t="s">
        <v>0</v>
      </c>
      <c r="R13" s="137">
        <f>SUM(R8:R10)</f>
        <v>1750</v>
      </c>
      <c r="S13" s="158">
        <f>IF(H13&lt;R13,1,0)</f>
        <v>0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3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0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2</v>
      </c>
      <c r="D15" s="162">
        <f>IF((D10+B10)&gt;(N10+L10),1,0)+IF((D9+B9)&gt;(N9+L9),1,0)+IF((D8+B8)&gt;(N8+L8),1,0)</f>
        <v>2</v>
      </c>
      <c r="E15" s="162">
        <f>IF((E10+B10)&gt;(O10+L10),1,0)+IF((E9+B9)&gt;(O9+L9),1,0)+IF((E8+B8)&gt;(O8+L8),1,0)</f>
        <v>2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1</v>
      </c>
      <c r="N15" s="162">
        <f>IF((D10+B10)&lt;(N10+L10),1,0)+IF((D9+B9)&lt;(N9+L9),1,0)+IF((D8+B8)&lt;(N8+L8),1,0)</f>
        <v>1</v>
      </c>
      <c r="O15" s="162">
        <f>IF((E10+B10)&lt;(O10+L10),1,0)+IF((E9+B9)&lt;(O9+L9),1,0)+IF((E8+B8)&lt;(O8+L8),1,0)</f>
        <v>1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2</v>
      </c>
      <c r="D16" s="163">
        <f>SUM(D14:D15)</f>
        <v>5</v>
      </c>
      <c r="E16" s="163">
        <f>SUM(E14:E15)</f>
        <v>5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4</v>
      </c>
      <c r="N16" s="163">
        <f t="shared" ref="N16:O16" si="2">SUM(N14:N15)</f>
        <v>1</v>
      </c>
      <c r="O16" s="163">
        <f t="shared" si="2"/>
        <v>1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152</v>
      </c>
      <c r="D20" s="214"/>
      <c r="E20" s="214"/>
      <c r="F20" s="214"/>
      <c r="G20" s="215"/>
      <c r="H20" s="130">
        <f>SUM(C30+D30+E30+I27+I24+I23+I22)</f>
        <v>13</v>
      </c>
      <c r="I20" s="212" t="s">
        <v>65</v>
      </c>
      <c r="J20"/>
      <c r="K20" s="128" t="s">
        <v>24</v>
      </c>
      <c r="L20" s="129" t="s">
        <v>64</v>
      </c>
      <c r="M20" s="213" t="s">
        <v>114</v>
      </c>
      <c r="N20" s="214"/>
      <c r="O20" s="214"/>
      <c r="P20" s="214"/>
      <c r="Q20" s="215"/>
      <c r="R20" s="130">
        <f>SUM(M30+N30+O30+S27+S24+S23+S22)</f>
        <v>9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91" t="s">
        <v>11</v>
      </c>
      <c r="G21" s="191" t="s">
        <v>12</v>
      </c>
      <c r="H21" s="191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91" t="s">
        <v>11</v>
      </c>
      <c r="Q21" s="191" t="s">
        <v>12</v>
      </c>
      <c r="R21" s="191" t="s">
        <v>13</v>
      </c>
      <c r="S21" s="212"/>
    </row>
    <row r="22" spans="1:19" ht="15">
      <c r="A22" s="134" t="s">
        <v>187</v>
      </c>
      <c r="B22" s="132">
        <v>26</v>
      </c>
      <c r="C22" s="135">
        <v>244</v>
      </c>
      <c r="D22" s="135">
        <v>167</v>
      </c>
      <c r="E22" s="135">
        <v>188</v>
      </c>
      <c r="F22" s="136">
        <f>SUM(C22:E22)</f>
        <v>599</v>
      </c>
      <c r="G22" s="132">
        <f>B22*3</f>
        <v>78</v>
      </c>
      <c r="H22" s="137">
        <f>F22+G22</f>
        <v>677</v>
      </c>
      <c r="I22" s="138">
        <f>IF(H22&gt;R22,1,0)</f>
        <v>1</v>
      </c>
      <c r="J22"/>
      <c r="K22" s="134" t="s">
        <v>115</v>
      </c>
      <c r="L22" s="132">
        <v>48</v>
      </c>
      <c r="M22" s="135">
        <v>156</v>
      </c>
      <c r="N22" s="135">
        <v>173</v>
      </c>
      <c r="O22" s="135">
        <v>167</v>
      </c>
      <c r="P22" s="136">
        <f>SUM(M22:O22)</f>
        <v>496</v>
      </c>
      <c r="Q22" s="132">
        <f>L22*3</f>
        <v>144</v>
      </c>
      <c r="R22" s="137">
        <f>P22+Q22</f>
        <v>640</v>
      </c>
      <c r="S22" s="138">
        <f>IF(R22&gt;H22,1,0)</f>
        <v>0</v>
      </c>
    </row>
    <row r="23" spans="1:19" ht="15">
      <c r="A23" s="134" t="s">
        <v>188</v>
      </c>
      <c r="B23" s="132">
        <v>10</v>
      </c>
      <c r="C23" s="135">
        <v>182</v>
      </c>
      <c r="D23" s="135">
        <v>184</v>
      </c>
      <c r="E23" s="135">
        <v>152</v>
      </c>
      <c r="F23" s="136">
        <f>SUM(C23:E23)</f>
        <v>518</v>
      </c>
      <c r="G23" s="132">
        <f>B23*3</f>
        <v>30</v>
      </c>
      <c r="H23" s="137">
        <f>F23+G23</f>
        <v>548</v>
      </c>
      <c r="I23" s="138">
        <f>IF(H23&gt;R23,1,0)</f>
        <v>1</v>
      </c>
      <c r="J23"/>
      <c r="K23" s="134" t="s">
        <v>190</v>
      </c>
      <c r="L23" s="132">
        <v>0</v>
      </c>
      <c r="M23" s="135">
        <v>137</v>
      </c>
      <c r="N23" s="135">
        <v>137</v>
      </c>
      <c r="O23" s="135">
        <v>137</v>
      </c>
      <c r="P23" s="136">
        <f>SUM(M23:O23)</f>
        <v>411</v>
      </c>
      <c r="Q23" s="132">
        <f>L23*3</f>
        <v>0</v>
      </c>
      <c r="R23" s="137">
        <f>P23+Q23</f>
        <v>411</v>
      </c>
      <c r="S23" s="138">
        <f>IF(R23&gt;H23,1,0)</f>
        <v>0</v>
      </c>
    </row>
    <row r="24" spans="1:19" ht="15">
      <c r="A24" s="134" t="s">
        <v>189</v>
      </c>
      <c r="B24" s="132">
        <v>10</v>
      </c>
      <c r="C24" s="135">
        <v>142</v>
      </c>
      <c r="D24" s="135">
        <v>158</v>
      </c>
      <c r="E24" s="135">
        <v>174</v>
      </c>
      <c r="F24" s="139">
        <f>SUM(C24:E24)</f>
        <v>474</v>
      </c>
      <c r="G24" s="132">
        <f>B24*3</f>
        <v>30</v>
      </c>
      <c r="H24" s="140">
        <f>F24+G24</f>
        <v>504</v>
      </c>
      <c r="I24" s="138">
        <f>IF(H24&gt;R24,1,0)</f>
        <v>0</v>
      </c>
      <c r="J24"/>
      <c r="K24" s="134" t="s">
        <v>117</v>
      </c>
      <c r="L24" s="132">
        <v>40</v>
      </c>
      <c r="M24" s="135">
        <v>189</v>
      </c>
      <c r="N24" s="135">
        <v>180</v>
      </c>
      <c r="O24" s="135">
        <v>160</v>
      </c>
      <c r="P24" s="139">
        <f>SUM(M24:O24)</f>
        <v>529</v>
      </c>
      <c r="Q24" s="132">
        <f>L24*3</f>
        <v>120</v>
      </c>
      <c r="R24" s="140">
        <f>P24+Q24</f>
        <v>649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568</v>
      </c>
      <c r="D25" s="132">
        <f>SUM(D22:D24)</f>
        <v>509</v>
      </c>
      <c r="E25" s="132">
        <f>SUM(E22:E24)</f>
        <v>514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482</v>
      </c>
      <c r="N25" s="132">
        <f>SUM(N22:N24)</f>
        <v>490</v>
      </c>
      <c r="O25" s="147">
        <f>SUM(O22:O24)</f>
        <v>464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46</v>
      </c>
      <c r="D26" s="132">
        <f>SUM(B22:B24)</f>
        <v>46</v>
      </c>
      <c r="E26" s="132">
        <f>SUM(B22:B24)</f>
        <v>46</v>
      </c>
      <c r="F26" s="149"/>
      <c r="G26" s="136">
        <f>SUM(F22:F24)</f>
        <v>1591</v>
      </c>
      <c r="H26" s="150"/>
      <c r="I26" s="151"/>
      <c r="J26"/>
      <c r="K26" s="131"/>
      <c r="L26" s="142" t="s">
        <v>15</v>
      </c>
      <c r="M26" s="132">
        <f>SUM(L22:L24)</f>
        <v>88</v>
      </c>
      <c r="N26" s="132">
        <f>SUM(L22:L24)</f>
        <v>88</v>
      </c>
      <c r="O26" s="147">
        <f>SUM(L22:L24)</f>
        <v>88</v>
      </c>
      <c r="P26" s="152"/>
      <c r="Q26" s="136">
        <f>SUM(P22:P24)</f>
        <v>1436</v>
      </c>
      <c r="R26" s="153"/>
      <c r="S26" s="151"/>
    </row>
    <row r="27" spans="1:19" ht="15">
      <c r="A27" s="131"/>
      <c r="B27" s="142" t="s">
        <v>16</v>
      </c>
      <c r="C27" s="154">
        <f>C26+C25</f>
        <v>614</v>
      </c>
      <c r="D27" s="154">
        <f>D26+D25</f>
        <v>555</v>
      </c>
      <c r="E27" s="154">
        <f>E26+E25</f>
        <v>560</v>
      </c>
      <c r="F27" s="149"/>
      <c r="G27" s="149" t="s">
        <v>0</v>
      </c>
      <c r="H27" s="155">
        <f>SUM(H22:H24)</f>
        <v>1729</v>
      </c>
      <c r="I27" s="156">
        <f>IF(H27&gt;R27,1,0)</f>
        <v>1</v>
      </c>
      <c r="J27"/>
      <c r="K27" s="131"/>
      <c r="L27" s="142" t="s">
        <v>16</v>
      </c>
      <c r="M27" s="154">
        <f>M26+M25</f>
        <v>570</v>
      </c>
      <c r="N27" s="154">
        <f>N26+N25</f>
        <v>578</v>
      </c>
      <c r="O27" s="154">
        <f>O26+O25</f>
        <v>552</v>
      </c>
      <c r="P27" s="157"/>
      <c r="Q27" s="149" t="s">
        <v>0</v>
      </c>
      <c r="R27" s="137">
        <f>SUM(R22:R24)</f>
        <v>1700</v>
      </c>
      <c r="S27" s="158">
        <f>IF(H27&lt;R27,1,0)</f>
        <v>0</v>
      </c>
    </row>
    <row r="28" spans="1:19" ht="15">
      <c r="A28" s="216" t="s">
        <v>66</v>
      </c>
      <c r="B28" s="216"/>
      <c r="C28" s="159">
        <f>IF(C27&gt;M27,3,0)</f>
        <v>3</v>
      </c>
      <c r="D28" s="159">
        <f t="shared" ref="D28:E28" si="3">IF(D27&gt;N27,3,0)</f>
        <v>0</v>
      </c>
      <c r="E28" s="159">
        <f t="shared" si="3"/>
        <v>3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0</v>
      </c>
      <c r="N28" s="159">
        <f t="shared" ref="N28:O28" si="4">IF(D27&lt;N27,3,0)</f>
        <v>3</v>
      </c>
      <c r="O28" s="159">
        <f t="shared" si="4"/>
        <v>0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2</v>
      </c>
      <c r="D29" s="162">
        <f>IF((D24+B24)&gt;(N24+L24),1,0)+IF((D23+B23)&gt;(N23+L23),1,0)+IF((D22+B22)&gt;(N22+L22),1,0)</f>
        <v>1</v>
      </c>
      <c r="E29" s="162">
        <f>IF((E24+B24)&gt;(O24+L24),1,0)+IF((E23+B23)&gt;(O23+L23),1,0)+IF((E22+B22)&gt;(O22+L22),1,0)</f>
        <v>1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1</v>
      </c>
      <c r="N29" s="162">
        <f>IF((D24+B24)&lt;(N24+L24),1,0)+IF((D23+B23)&lt;(N23+L23),1,0)+IF((D22+B22)&lt;(N22+L22),1,0)</f>
        <v>2</v>
      </c>
      <c r="O29" s="162">
        <f>IF((E24+B24)&lt;(O24+L24),1,0)+IF((E23+B23)&lt;(O23+L23),1,0)+IF((E22+B22)&lt;(O22+L22),1,0)</f>
        <v>2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5</v>
      </c>
      <c r="D30" s="163">
        <f>SUM(D28:D29)</f>
        <v>1</v>
      </c>
      <c r="E30" s="163">
        <f>SUM(E28:E29)</f>
        <v>4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1</v>
      </c>
      <c r="N30" s="163">
        <f t="shared" ref="N30:O30" si="5">SUM(N28:N29)</f>
        <v>5</v>
      </c>
      <c r="O30" s="163">
        <f t="shared" si="5"/>
        <v>2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28" t="s">
        <v>26</v>
      </c>
      <c r="B33" s="129" t="s">
        <v>64</v>
      </c>
      <c r="C33" s="213" t="s">
        <v>144</v>
      </c>
      <c r="D33" s="214"/>
      <c r="E33" s="214"/>
      <c r="F33" s="214"/>
      <c r="G33" s="215"/>
      <c r="H33" s="130">
        <f>SUM(C43+D43+E43+I40+I37+I36+I35)</f>
        <v>21</v>
      </c>
      <c r="I33" s="212" t="s">
        <v>65</v>
      </c>
      <c r="J33"/>
      <c r="K33" s="128" t="s">
        <v>28</v>
      </c>
      <c r="L33" s="129" t="s">
        <v>64</v>
      </c>
      <c r="M33" s="213" t="s">
        <v>110</v>
      </c>
      <c r="N33" s="214"/>
      <c r="O33" s="214"/>
      <c r="P33" s="214"/>
      <c r="Q33" s="215"/>
      <c r="R33" s="130">
        <f>SUM(M43+N43+O43+S40+S37+S36+S35)</f>
        <v>1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91" t="s">
        <v>11</v>
      </c>
      <c r="G34" s="191" t="s">
        <v>12</v>
      </c>
      <c r="H34" s="191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91" t="s">
        <v>11</v>
      </c>
      <c r="Q34" s="191" t="s">
        <v>12</v>
      </c>
      <c r="R34" s="191" t="s">
        <v>13</v>
      </c>
      <c r="S34" s="212"/>
    </row>
    <row r="35" spans="1:19" ht="15">
      <c r="A35" s="134" t="s">
        <v>95</v>
      </c>
      <c r="B35" s="132">
        <v>25</v>
      </c>
      <c r="C35" s="135">
        <v>210</v>
      </c>
      <c r="D35" s="135">
        <v>184</v>
      </c>
      <c r="E35" s="135">
        <v>169</v>
      </c>
      <c r="F35" s="136">
        <f>SUM(C35:E35)</f>
        <v>563</v>
      </c>
      <c r="G35" s="132">
        <f>B35*3</f>
        <v>75</v>
      </c>
      <c r="H35" s="137">
        <f>F35+G35</f>
        <v>638</v>
      </c>
      <c r="I35" s="138">
        <f>IF(H35&gt;R35,1,0)</f>
        <v>1</v>
      </c>
      <c r="J35"/>
      <c r="K35" s="134" t="s">
        <v>113</v>
      </c>
      <c r="L35" s="132">
        <v>29</v>
      </c>
      <c r="M35" s="135">
        <v>150</v>
      </c>
      <c r="N35" s="135">
        <v>192</v>
      </c>
      <c r="O35" s="135">
        <v>144</v>
      </c>
      <c r="P35" s="136">
        <f>SUM(M35:O35)</f>
        <v>486</v>
      </c>
      <c r="Q35" s="132">
        <f>L35*3</f>
        <v>87</v>
      </c>
      <c r="R35" s="137">
        <f>P35+Q35</f>
        <v>573</v>
      </c>
      <c r="S35" s="138">
        <f>IF(R35&gt;H35,1,0)</f>
        <v>0</v>
      </c>
    </row>
    <row r="36" spans="1:19" ht="15">
      <c r="A36" s="134" t="s">
        <v>148</v>
      </c>
      <c r="B36" s="132">
        <v>26</v>
      </c>
      <c r="C36" s="135">
        <v>179</v>
      </c>
      <c r="D36" s="135">
        <v>199</v>
      </c>
      <c r="E36" s="135">
        <v>190</v>
      </c>
      <c r="F36" s="136">
        <f>SUM(C36:E36)</f>
        <v>568</v>
      </c>
      <c r="G36" s="132">
        <f>B36*3</f>
        <v>78</v>
      </c>
      <c r="H36" s="137">
        <f>F36+G36</f>
        <v>646</v>
      </c>
      <c r="I36" s="138">
        <f>IF(H36&gt;R36,1,0)</f>
        <v>1</v>
      </c>
      <c r="J36"/>
      <c r="K36" s="134" t="s">
        <v>162</v>
      </c>
      <c r="L36" s="132">
        <v>49</v>
      </c>
      <c r="M36" s="135">
        <v>114</v>
      </c>
      <c r="N36" s="135">
        <v>149</v>
      </c>
      <c r="O36" s="135">
        <v>143</v>
      </c>
      <c r="P36" s="136">
        <f>SUM(M36:O36)</f>
        <v>406</v>
      </c>
      <c r="Q36" s="132">
        <f>L36*3</f>
        <v>147</v>
      </c>
      <c r="R36" s="137">
        <f>P36+Q36</f>
        <v>553</v>
      </c>
      <c r="S36" s="138">
        <f>IF(R36&gt;H36,1,0)</f>
        <v>0</v>
      </c>
    </row>
    <row r="37" spans="1:19" ht="15">
      <c r="A37" s="134" t="s">
        <v>96</v>
      </c>
      <c r="B37" s="132">
        <v>23</v>
      </c>
      <c r="C37" s="135">
        <v>180</v>
      </c>
      <c r="D37" s="135">
        <v>151</v>
      </c>
      <c r="E37" s="135">
        <v>147</v>
      </c>
      <c r="F37" s="139">
        <f>SUM(C37:E37)</f>
        <v>478</v>
      </c>
      <c r="G37" s="132">
        <f>B37*3</f>
        <v>69</v>
      </c>
      <c r="H37" s="140">
        <f>F37+G37</f>
        <v>547</v>
      </c>
      <c r="I37" s="138">
        <f>IF(H37&gt;R37,1,0)</f>
        <v>1</v>
      </c>
      <c r="J37"/>
      <c r="K37" s="134" t="s">
        <v>145</v>
      </c>
      <c r="L37" s="132">
        <v>1</v>
      </c>
      <c r="M37" s="135">
        <v>192</v>
      </c>
      <c r="N37" s="135">
        <v>170</v>
      </c>
      <c r="O37" s="135">
        <v>168</v>
      </c>
      <c r="P37" s="139">
        <f>SUM(M37:O37)</f>
        <v>530</v>
      </c>
      <c r="Q37" s="132">
        <f>L37*3</f>
        <v>3</v>
      </c>
      <c r="R37" s="140">
        <f>P37+Q37</f>
        <v>533</v>
      </c>
      <c r="S37" s="141">
        <f>IF(R37&gt;H37,1,0)</f>
        <v>0</v>
      </c>
    </row>
    <row r="38" spans="1:19" ht="15">
      <c r="A38" s="131"/>
      <c r="B38" s="142" t="s">
        <v>14</v>
      </c>
      <c r="C38" s="132">
        <f>SUM(C35:C37)</f>
        <v>569</v>
      </c>
      <c r="D38" s="132">
        <f>SUM(D35:D37)</f>
        <v>534</v>
      </c>
      <c r="E38" s="132">
        <f>SUM(E35:E37)</f>
        <v>506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456</v>
      </c>
      <c r="N38" s="132">
        <f>SUM(N35:N37)</f>
        <v>511</v>
      </c>
      <c r="O38" s="147">
        <f>SUM(O35:O37)</f>
        <v>455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74</v>
      </c>
      <c r="D39" s="132">
        <f>SUM(B35:B37)</f>
        <v>74</v>
      </c>
      <c r="E39" s="132">
        <f>SUM(B35:B37)</f>
        <v>74</v>
      </c>
      <c r="F39" s="149"/>
      <c r="G39" s="136">
        <f>SUM(F35:F37)</f>
        <v>1609</v>
      </c>
      <c r="H39" s="150"/>
      <c r="I39" s="151"/>
      <c r="J39"/>
      <c r="K39" s="131"/>
      <c r="L39" s="142" t="s">
        <v>15</v>
      </c>
      <c r="M39" s="132">
        <f>SUM(L35:L37)</f>
        <v>79</v>
      </c>
      <c r="N39" s="132">
        <f>SUM(L35:L37)</f>
        <v>79</v>
      </c>
      <c r="O39" s="147">
        <f>SUM(L35:L37)</f>
        <v>79</v>
      </c>
      <c r="P39" s="152"/>
      <c r="Q39" s="136">
        <f>SUM(P35:P37)</f>
        <v>1422</v>
      </c>
      <c r="R39" s="153"/>
      <c r="S39" s="151"/>
    </row>
    <row r="40" spans="1:19" ht="15">
      <c r="A40" s="131"/>
      <c r="B40" s="142" t="s">
        <v>16</v>
      </c>
      <c r="C40" s="154">
        <f>C39+C38</f>
        <v>643</v>
      </c>
      <c r="D40" s="154">
        <f>D39+D38</f>
        <v>608</v>
      </c>
      <c r="E40" s="154">
        <f>E39+E38</f>
        <v>580</v>
      </c>
      <c r="F40" s="149"/>
      <c r="G40" s="149" t="s">
        <v>0</v>
      </c>
      <c r="H40" s="155">
        <f>SUM(H35:H37)</f>
        <v>1831</v>
      </c>
      <c r="I40" s="156">
        <f>IF(H40&gt;R40,1,0)</f>
        <v>1</v>
      </c>
      <c r="J40"/>
      <c r="K40" s="131"/>
      <c r="L40" s="142" t="s">
        <v>16</v>
      </c>
      <c r="M40" s="154">
        <f>M39+M38</f>
        <v>535</v>
      </c>
      <c r="N40" s="154">
        <f>N39+N38</f>
        <v>590</v>
      </c>
      <c r="O40" s="154">
        <f>O39+O38</f>
        <v>534</v>
      </c>
      <c r="P40" s="157"/>
      <c r="Q40" s="149" t="s">
        <v>0</v>
      </c>
      <c r="R40" s="137">
        <f>SUM(R35:R37)</f>
        <v>1659</v>
      </c>
      <c r="S40" s="158">
        <f>IF(H40&lt;R40,1,0)</f>
        <v>0</v>
      </c>
    </row>
    <row r="41" spans="1:19" ht="15">
      <c r="A41" s="216" t="s">
        <v>66</v>
      </c>
      <c r="B41" s="216"/>
      <c r="C41" s="159">
        <f>IF(C40&gt;M40,3,0)</f>
        <v>3</v>
      </c>
      <c r="D41" s="159">
        <f t="shared" ref="D41:E41" si="6">IF(D40&gt;N40,3,0)</f>
        <v>3</v>
      </c>
      <c r="E41" s="159">
        <f t="shared" si="6"/>
        <v>3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0</v>
      </c>
      <c r="N41" s="159">
        <f t="shared" ref="N41:O41" si="7">IF(D40&lt;N40,3,0)</f>
        <v>0</v>
      </c>
      <c r="O41" s="159">
        <f t="shared" si="7"/>
        <v>0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3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3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0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0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6</v>
      </c>
      <c r="D43" s="163">
        <f>SUM(D41:D42)</f>
        <v>5</v>
      </c>
      <c r="E43" s="163">
        <f>SUM(E41:E42)</f>
        <v>6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0</v>
      </c>
      <c r="N43" s="163">
        <f t="shared" ref="N43:O43" si="8">SUM(N41:N42)</f>
        <v>1</v>
      </c>
      <c r="O43" s="163">
        <f t="shared" si="8"/>
        <v>0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87</v>
      </c>
      <c r="D47" s="214"/>
      <c r="E47" s="214"/>
      <c r="F47" s="214"/>
      <c r="G47" s="215"/>
      <c r="H47" s="130">
        <f>SUM(C57+D57+E57+I54+I51+I50+I49)</f>
        <v>5</v>
      </c>
      <c r="I47" s="212" t="s">
        <v>65</v>
      </c>
      <c r="J47"/>
      <c r="K47" s="128" t="s">
        <v>32</v>
      </c>
      <c r="L47" s="129" t="s">
        <v>64</v>
      </c>
      <c r="M47" s="213" t="s">
        <v>118</v>
      </c>
      <c r="N47" s="214"/>
      <c r="O47" s="214"/>
      <c r="P47" s="214"/>
      <c r="Q47" s="215"/>
      <c r="R47" s="130">
        <f>SUM(M57+N57+O57+S54+S51+S50+S49)</f>
        <v>17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91" t="s">
        <v>11</v>
      </c>
      <c r="G48" s="191" t="s">
        <v>12</v>
      </c>
      <c r="H48" s="191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91" t="s">
        <v>11</v>
      </c>
      <c r="Q48" s="191" t="s">
        <v>12</v>
      </c>
      <c r="R48" s="191" t="s">
        <v>13</v>
      </c>
      <c r="S48" s="212"/>
    </row>
    <row r="49" spans="1:19" ht="15">
      <c r="A49" s="134" t="s">
        <v>180</v>
      </c>
      <c r="B49" s="132">
        <v>38</v>
      </c>
      <c r="C49" s="135">
        <v>161</v>
      </c>
      <c r="D49" s="135">
        <v>157</v>
      </c>
      <c r="E49" s="135">
        <v>171</v>
      </c>
      <c r="F49" s="136">
        <f>SUM(C49:E49)</f>
        <v>489</v>
      </c>
      <c r="G49" s="132">
        <f>B49*3</f>
        <v>114</v>
      </c>
      <c r="H49" s="137">
        <f>F49+G49</f>
        <v>603</v>
      </c>
      <c r="I49" s="138">
        <f>IF(H49&gt;R49,1,0)</f>
        <v>0</v>
      </c>
      <c r="J49"/>
      <c r="K49" s="134" t="s">
        <v>119</v>
      </c>
      <c r="L49" s="132">
        <v>32</v>
      </c>
      <c r="M49" s="135">
        <v>172</v>
      </c>
      <c r="N49" s="135">
        <v>187</v>
      </c>
      <c r="O49" s="135">
        <v>191</v>
      </c>
      <c r="P49" s="136">
        <f>SUM(M49:O49)</f>
        <v>550</v>
      </c>
      <c r="Q49" s="132">
        <f>L49*3</f>
        <v>96</v>
      </c>
      <c r="R49" s="137">
        <f>P49+Q49</f>
        <v>646</v>
      </c>
      <c r="S49" s="138">
        <f>IF(R49&gt;H49,1,0)</f>
        <v>1</v>
      </c>
    </row>
    <row r="50" spans="1:19" ht="15">
      <c r="A50" s="134" t="s">
        <v>179</v>
      </c>
      <c r="B50" s="132">
        <v>31</v>
      </c>
      <c r="C50" s="135">
        <v>149</v>
      </c>
      <c r="D50" s="135">
        <v>121</v>
      </c>
      <c r="E50" s="135">
        <v>172</v>
      </c>
      <c r="F50" s="136">
        <f>SUM(C50:E50)</f>
        <v>442</v>
      </c>
      <c r="G50" s="132">
        <f>B50*3</f>
        <v>93</v>
      </c>
      <c r="H50" s="137">
        <f>F50+G50</f>
        <v>535</v>
      </c>
      <c r="I50" s="138">
        <f>IF(H50&gt;R50,1,0)</f>
        <v>0</v>
      </c>
      <c r="J50"/>
      <c r="K50" s="134" t="s">
        <v>120</v>
      </c>
      <c r="L50" s="132">
        <v>10</v>
      </c>
      <c r="M50" s="135">
        <v>194</v>
      </c>
      <c r="N50" s="135">
        <v>160</v>
      </c>
      <c r="O50" s="135">
        <v>224</v>
      </c>
      <c r="P50" s="136">
        <f>SUM(M50:O50)</f>
        <v>578</v>
      </c>
      <c r="Q50" s="132">
        <f>L50*3</f>
        <v>30</v>
      </c>
      <c r="R50" s="137">
        <f>P50+Q50</f>
        <v>608</v>
      </c>
      <c r="S50" s="138">
        <f>IF(R50&gt;H50,1,0)</f>
        <v>1</v>
      </c>
    </row>
    <row r="51" spans="1:19" ht="15">
      <c r="A51" s="134" t="s">
        <v>90</v>
      </c>
      <c r="B51" s="132">
        <v>28</v>
      </c>
      <c r="C51" s="135">
        <v>185</v>
      </c>
      <c r="D51" s="135">
        <v>244</v>
      </c>
      <c r="E51" s="135">
        <v>200</v>
      </c>
      <c r="F51" s="139">
        <f>SUM(C51:E51)</f>
        <v>629</v>
      </c>
      <c r="G51" s="132">
        <f>B51*3</f>
        <v>84</v>
      </c>
      <c r="H51" s="140">
        <f>F51+G51</f>
        <v>713</v>
      </c>
      <c r="I51" s="138">
        <f>IF(H51&gt;R51,1,0)</f>
        <v>1</v>
      </c>
      <c r="J51"/>
      <c r="K51" s="134" t="s">
        <v>121</v>
      </c>
      <c r="L51" s="132">
        <v>4</v>
      </c>
      <c r="M51" s="135">
        <v>226</v>
      </c>
      <c r="N51" s="135">
        <v>199</v>
      </c>
      <c r="O51" s="135">
        <v>246</v>
      </c>
      <c r="P51" s="139">
        <f>SUM(M51:O51)</f>
        <v>671</v>
      </c>
      <c r="Q51" s="132">
        <f>L51*3</f>
        <v>12</v>
      </c>
      <c r="R51" s="140">
        <f>P51+Q51</f>
        <v>683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495</v>
      </c>
      <c r="D52" s="132">
        <f>SUM(D49:D51)</f>
        <v>522</v>
      </c>
      <c r="E52" s="132">
        <f>SUM(E49:E51)</f>
        <v>543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592</v>
      </c>
      <c r="N52" s="132">
        <f>SUM(N49:N51)</f>
        <v>546</v>
      </c>
      <c r="O52" s="147">
        <f>SUM(O49:O51)</f>
        <v>661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97</v>
      </c>
      <c r="D53" s="132">
        <f>SUM(B49:B51)</f>
        <v>97</v>
      </c>
      <c r="E53" s="132">
        <f>SUM(B49:B51)</f>
        <v>97</v>
      </c>
      <c r="F53" s="149"/>
      <c r="G53" s="136">
        <f>SUM(F49:F51)</f>
        <v>1560</v>
      </c>
      <c r="H53" s="150"/>
      <c r="I53" s="151"/>
      <c r="J53"/>
      <c r="K53" s="131"/>
      <c r="L53" s="142" t="s">
        <v>15</v>
      </c>
      <c r="M53" s="132">
        <f>SUM(L49:L51)</f>
        <v>46</v>
      </c>
      <c r="N53" s="132">
        <f>SUM(L49:L51)</f>
        <v>46</v>
      </c>
      <c r="O53" s="147">
        <f>SUM(L49:L51)</f>
        <v>46</v>
      </c>
      <c r="P53" s="152"/>
      <c r="Q53" s="136">
        <f>SUM(P49:P51)</f>
        <v>1799</v>
      </c>
      <c r="R53" s="153"/>
      <c r="S53" s="151"/>
    </row>
    <row r="54" spans="1:19" ht="15">
      <c r="A54" s="131"/>
      <c r="B54" s="142" t="s">
        <v>16</v>
      </c>
      <c r="C54" s="154">
        <f>C53+C52</f>
        <v>592</v>
      </c>
      <c r="D54" s="154">
        <f>D53+D52</f>
        <v>619</v>
      </c>
      <c r="E54" s="154">
        <f>E53+E52</f>
        <v>640</v>
      </c>
      <c r="F54" s="149"/>
      <c r="G54" s="149" t="s">
        <v>0</v>
      </c>
      <c r="H54" s="155">
        <f>SUM(H49:H51)</f>
        <v>1851</v>
      </c>
      <c r="I54" s="156">
        <f>IF(H54&gt;R54,1,0)</f>
        <v>0</v>
      </c>
      <c r="J54"/>
      <c r="K54" s="131"/>
      <c r="L54" s="142" t="s">
        <v>16</v>
      </c>
      <c r="M54" s="154">
        <f>M53+M52</f>
        <v>638</v>
      </c>
      <c r="N54" s="154">
        <f>N53+N52</f>
        <v>592</v>
      </c>
      <c r="O54" s="154">
        <f>O53+O52</f>
        <v>707</v>
      </c>
      <c r="P54" s="157"/>
      <c r="Q54" s="149" t="s">
        <v>0</v>
      </c>
      <c r="R54" s="137">
        <f>SUM(R49:R51)</f>
        <v>1937</v>
      </c>
      <c r="S54" s="158">
        <f>IF(H54&lt;R54,1,0)</f>
        <v>1</v>
      </c>
    </row>
    <row r="55" spans="1:19" ht="15">
      <c r="A55" s="216" t="s">
        <v>66</v>
      </c>
      <c r="B55" s="216"/>
      <c r="C55" s="159">
        <f>IF(C54&gt;M54,3,0)</f>
        <v>0</v>
      </c>
      <c r="D55" s="159">
        <f t="shared" ref="D55:E55" si="9">IF(D54&gt;N54,3,0)</f>
        <v>3</v>
      </c>
      <c r="E55" s="159">
        <f t="shared" si="9"/>
        <v>0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3</v>
      </c>
      <c r="N55" s="159">
        <f t="shared" ref="N55:O55" si="10">IF(D54&lt;N54,3,0)</f>
        <v>0</v>
      </c>
      <c r="O55" s="159">
        <f t="shared" si="10"/>
        <v>3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0</v>
      </c>
      <c r="D56" s="162">
        <f>IF((D51+B51)&gt;(N51+L51),1,0)+IF((D50+B50)&gt;(N50+L50),1,0)+IF((D49+B49)&gt;(N49+L49),1,0)</f>
        <v>1</v>
      </c>
      <c r="E56" s="162">
        <f>IF((E51+B51)&gt;(O51+L51),1,0)+IF((E50+B50)&gt;(O50+L50),1,0)+IF((E49+B49)&gt;(O49+L49),1,0)</f>
        <v>0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3</v>
      </c>
      <c r="N56" s="162">
        <f>IF((D51+B51)&lt;(N51+L51),1,0)+IF((D50+B50)&lt;(N50+L50),1,0)+IF((D49+B49)&lt;(N49+L49),1,0)</f>
        <v>2</v>
      </c>
      <c r="O56" s="162">
        <f>IF((E51+B51)&lt;(O51+L51),1,0)+IF((E50+B50)&lt;(O50+L50),1,0)+IF((E49+B49)&lt;(O49+L49),1,0)</f>
        <v>3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0</v>
      </c>
      <c r="D57" s="163">
        <f>SUM(D55:D56)</f>
        <v>4</v>
      </c>
      <c r="E57" s="163">
        <f>SUM(E55:E56)</f>
        <v>0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6</v>
      </c>
      <c r="N57" s="163">
        <f t="shared" ref="N57:O57" si="11">SUM(N55:N56)</f>
        <v>2</v>
      </c>
      <c r="O57" s="163">
        <f t="shared" si="11"/>
        <v>6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83</v>
      </c>
      <c r="D61" s="214"/>
      <c r="E61" s="214"/>
      <c r="F61" s="214"/>
      <c r="G61" s="215"/>
      <c r="H61" s="130">
        <f>SUM(C71+D71+E71+I68+I65+I64+I63)</f>
        <v>15</v>
      </c>
      <c r="I61" s="212" t="s">
        <v>65</v>
      </c>
      <c r="J61"/>
      <c r="K61" s="128" t="s">
        <v>156</v>
      </c>
      <c r="L61" s="129" t="s">
        <v>64</v>
      </c>
      <c r="M61" s="213" t="s">
        <v>106</v>
      </c>
      <c r="N61" s="214"/>
      <c r="O61" s="214"/>
      <c r="P61" s="214"/>
      <c r="Q61" s="215"/>
      <c r="R61" s="130">
        <f>SUM(M71+N71+O71+S68+S65+S64+S63)</f>
        <v>7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91" t="s">
        <v>11</v>
      </c>
      <c r="G62" s="191" t="s">
        <v>12</v>
      </c>
      <c r="H62" s="191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91" t="s">
        <v>11</v>
      </c>
      <c r="Q62" s="191" t="s">
        <v>12</v>
      </c>
      <c r="R62" s="191" t="s">
        <v>13</v>
      </c>
      <c r="S62" s="212"/>
    </row>
    <row r="63" spans="1:19" ht="15">
      <c r="A63" s="134" t="s">
        <v>84</v>
      </c>
      <c r="B63" s="132">
        <v>10</v>
      </c>
      <c r="C63" s="135">
        <v>180</v>
      </c>
      <c r="D63" s="135">
        <v>138</v>
      </c>
      <c r="E63" s="135">
        <v>180</v>
      </c>
      <c r="F63" s="136">
        <f>SUM(C63:E63)</f>
        <v>498</v>
      </c>
      <c r="G63" s="132">
        <f>B63*3</f>
        <v>30</v>
      </c>
      <c r="H63" s="137">
        <f>F63+G63</f>
        <v>528</v>
      </c>
      <c r="I63" s="138">
        <f>IF(H63&gt;R63,1,0)</f>
        <v>0</v>
      </c>
      <c r="J63"/>
      <c r="K63" s="134" t="s">
        <v>107</v>
      </c>
      <c r="L63" s="132">
        <v>5</v>
      </c>
      <c r="M63" s="135">
        <v>164</v>
      </c>
      <c r="N63" s="135">
        <v>182</v>
      </c>
      <c r="O63" s="135">
        <v>210</v>
      </c>
      <c r="P63" s="136">
        <f>SUM(M63:O63)</f>
        <v>556</v>
      </c>
      <c r="Q63" s="132">
        <f>L63*3</f>
        <v>15</v>
      </c>
      <c r="R63" s="137">
        <f>P63+Q63</f>
        <v>571</v>
      </c>
      <c r="S63" s="138">
        <f>IF(R63&gt;H63,1,0)</f>
        <v>1</v>
      </c>
    </row>
    <row r="64" spans="1:19" ht="15">
      <c r="A64" s="134" t="s">
        <v>85</v>
      </c>
      <c r="B64" s="132">
        <v>37</v>
      </c>
      <c r="C64" s="135">
        <v>192</v>
      </c>
      <c r="D64" s="135">
        <v>157</v>
      </c>
      <c r="E64" s="135">
        <v>156</v>
      </c>
      <c r="F64" s="136">
        <f>SUM(C64:E64)</f>
        <v>505</v>
      </c>
      <c r="G64" s="132">
        <f>B64*3</f>
        <v>111</v>
      </c>
      <c r="H64" s="137">
        <f>F64+G64</f>
        <v>616</v>
      </c>
      <c r="I64" s="138">
        <f>IF(H64&gt;R64,1,0)</f>
        <v>1</v>
      </c>
      <c r="J64"/>
      <c r="K64" s="134" t="s">
        <v>108</v>
      </c>
      <c r="L64" s="132">
        <v>23</v>
      </c>
      <c r="M64" s="135">
        <v>165</v>
      </c>
      <c r="N64" s="135">
        <v>147</v>
      </c>
      <c r="O64" s="135">
        <v>178</v>
      </c>
      <c r="P64" s="136">
        <f>SUM(M64:O64)</f>
        <v>490</v>
      </c>
      <c r="Q64" s="132">
        <f>L64*3</f>
        <v>69</v>
      </c>
      <c r="R64" s="137">
        <f>P64+Q64</f>
        <v>559</v>
      </c>
      <c r="S64" s="138">
        <f>IF(R64&gt;H64,1,0)</f>
        <v>0</v>
      </c>
    </row>
    <row r="65" spans="1:19" ht="15">
      <c r="A65" s="134" t="s">
        <v>86</v>
      </c>
      <c r="B65" s="132">
        <v>20</v>
      </c>
      <c r="C65" s="135">
        <v>169</v>
      </c>
      <c r="D65" s="135">
        <v>195</v>
      </c>
      <c r="E65" s="135">
        <v>212</v>
      </c>
      <c r="F65" s="139">
        <f>SUM(C65:E65)</f>
        <v>576</v>
      </c>
      <c r="G65" s="132">
        <f>B65*3</f>
        <v>60</v>
      </c>
      <c r="H65" s="140">
        <f>F65+G65</f>
        <v>636</v>
      </c>
      <c r="I65" s="138">
        <f>IF(H65&gt;R65,1,0)</f>
        <v>1</v>
      </c>
      <c r="J65"/>
      <c r="K65" s="134" t="s">
        <v>109</v>
      </c>
      <c r="L65" s="132">
        <v>3</v>
      </c>
      <c r="M65" s="135">
        <v>163</v>
      </c>
      <c r="N65" s="135">
        <v>204</v>
      </c>
      <c r="O65" s="135">
        <v>169</v>
      </c>
      <c r="P65" s="139">
        <f>SUM(M65:O65)</f>
        <v>536</v>
      </c>
      <c r="Q65" s="132">
        <f>L65*3</f>
        <v>9</v>
      </c>
      <c r="R65" s="140">
        <f>P65+Q65</f>
        <v>545</v>
      </c>
      <c r="S65" s="141">
        <f>IF(R65&gt;H65,1,0)</f>
        <v>0</v>
      </c>
    </row>
    <row r="66" spans="1:19" ht="15">
      <c r="A66" s="131"/>
      <c r="B66" s="142" t="s">
        <v>14</v>
      </c>
      <c r="C66" s="132">
        <f>SUM(C63:C65)</f>
        <v>541</v>
      </c>
      <c r="D66" s="132">
        <f>SUM(D63:D65)</f>
        <v>490</v>
      </c>
      <c r="E66" s="132">
        <f>SUM(E63:E65)</f>
        <v>548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492</v>
      </c>
      <c r="N66" s="132">
        <f>SUM(N63:N65)</f>
        <v>533</v>
      </c>
      <c r="O66" s="147">
        <f>SUM(O63:O65)</f>
        <v>557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67</v>
      </c>
      <c r="D67" s="132">
        <f>SUM(B63:B65)</f>
        <v>67</v>
      </c>
      <c r="E67" s="132">
        <f>SUM(B63:B65)</f>
        <v>67</v>
      </c>
      <c r="F67" s="149"/>
      <c r="G67" s="136">
        <f>SUM(F63:F65)</f>
        <v>1579</v>
      </c>
      <c r="H67" s="150"/>
      <c r="I67" s="151"/>
      <c r="J67"/>
      <c r="K67" s="131"/>
      <c r="L67" s="142" t="s">
        <v>15</v>
      </c>
      <c r="M67" s="132">
        <f>SUM(L63:L65)</f>
        <v>31</v>
      </c>
      <c r="N67" s="132">
        <f>SUM(L63:L65)</f>
        <v>31</v>
      </c>
      <c r="O67" s="147">
        <f>SUM(L63:L65)</f>
        <v>31</v>
      </c>
      <c r="P67" s="152"/>
      <c r="Q67" s="136">
        <f>SUM(P63:P65)</f>
        <v>1582</v>
      </c>
      <c r="R67" s="153"/>
      <c r="S67" s="151"/>
    </row>
    <row r="68" spans="1:19" ht="15">
      <c r="A68" s="131"/>
      <c r="B68" s="142" t="s">
        <v>16</v>
      </c>
      <c r="C68" s="154">
        <f>C67+C66</f>
        <v>608</v>
      </c>
      <c r="D68" s="154">
        <f>D67+D66</f>
        <v>557</v>
      </c>
      <c r="E68" s="154">
        <f>E67+E66</f>
        <v>615</v>
      </c>
      <c r="F68" s="149"/>
      <c r="G68" s="149" t="s">
        <v>0</v>
      </c>
      <c r="H68" s="155">
        <f>SUM(H63:H65)</f>
        <v>1780</v>
      </c>
      <c r="I68" s="156">
        <f>IF(H68&gt;R68,1,0)</f>
        <v>1</v>
      </c>
      <c r="J68"/>
      <c r="K68" s="131"/>
      <c r="L68" s="142" t="s">
        <v>16</v>
      </c>
      <c r="M68" s="154">
        <f>M67+M66</f>
        <v>523</v>
      </c>
      <c r="N68" s="154">
        <f>N67+N66</f>
        <v>564</v>
      </c>
      <c r="O68" s="154">
        <f>O67+O66</f>
        <v>588</v>
      </c>
      <c r="P68" s="157"/>
      <c r="Q68" s="149" t="s">
        <v>0</v>
      </c>
      <c r="R68" s="137">
        <f>SUM(R63:R65)</f>
        <v>1675</v>
      </c>
      <c r="S68" s="158">
        <f>IF(H68&lt;R68,1,0)</f>
        <v>0</v>
      </c>
    </row>
    <row r="69" spans="1:19" ht="15">
      <c r="A69" s="216" t="s">
        <v>66</v>
      </c>
      <c r="B69" s="216"/>
      <c r="C69" s="159">
        <f>IF(C68&gt;M68,3,0)</f>
        <v>3</v>
      </c>
      <c r="D69" s="159">
        <f t="shared" ref="D69:E69" si="12">IF(D68&gt;N68,3,0)</f>
        <v>0</v>
      </c>
      <c r="E69" s="159">
        <f t="shared" si="12"/>
        <v>3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0</v>
      </c>
      <c r="N69" s="159">
        <f t="shared" ref="N69:O69" si="13">IF(D68&lt;N68,3,0)</f>
        <v>3</v>
      </c>
      <c r="O69" s="159">
        <f t="shared" si="13"/>
        <v>0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3</v>
      </c>
      <c r="D70" s="162">
        <f>IF((D65+B65)&gt;(N65+L65),1,0)+IF((D64+B64)&gt;(N64+L64),1,0)+IF((D63+B63)&gt;(N63+L63),1,0)</f>
        <v>2</v>
      </c>
      <c r="E70" s="162">
        <f>IF((E65+B65)&gt;(O65+L65),1,0)+IF((E64+B64)&gt;(O64+L64),1,0)+IF((E63+B63)&gt;(O63+L63),1,0)</f>
        <v>1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0</v>
      </c>
      <c r="N70" s="162">
        <f>IF((D65+B65)&lt;(N65+L65),1,0)+IF((D64+B64)&lt;(N64+L64),1,0)+IF((D63+B63)&lt;(N63+L63),1,0)</f>
        <v>1</v>
      </c>
      <c r="O70" s="162">
        <f>IF((E65+B65)&lt;(O65+L65),1,0)+IF((E64+B64)&lt;(O64+L64),1,0)+IF((E63+B63)&lt;(O63+L63),1,0)</f>
        <v>2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6</v>
      </c>
      <c r="D71" s="163">
        <f>SUM(D69:D70)</f>
        <v>2</v>
      </c>
      <c r="E71" s="163">
        <f>SUM(E69:E70)</f>
        <v>4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0</v>
      </c>
      <c r="N71" s="163">
        <f t="shared" ref="N71:O71" si="14">SUM(N69:N70)</f>
        <v>4</v>
      </c>
      <c r="O71" s="163">
        <f t="shared" si="14"/>
        <v>2</v>
      </c>
      <c r="P71" s="166"/>
      <c r="Q71" s="164"/>
      <c r="R71" s="164"/>
      <c r="S71" s="165"/>
    </row>
  </sheetData>
  <sheetProtection password="C0BD" sheet="1" objects="1" scenarios="1"/>
  <mergeCells count="51"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A14:B14"/>
    <mergeCell ref="K14:L14"/>
    <mergeCell ref="C20:G20"/>
    <mergeCell ref="I20:I21"/>
    <mergeCell ref="S33:S34"/>
    <mergeCell ref="M20:Q20"/>
    <mergeCell ref="S20:S21"/>
    <mergeCell ref="C33:G33"/>
    <mergeCell ref="I33:I34"/>
    <mergeCell ref="M33:Q33"/>
    <mergeCell ref="A28:B28"/>
    <mergeCell ref="K28:L28"/>
    <mergeCell ref="A29:B29"/>
    <mergeCell ref="K29:L29"/>
    <mergeCell ref="A30:B30"/>
    <mergeCell ref="K30:L30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49:L51 B49:B51 L63:L65 B63:B65 L35:L37 B35:B37">
    <cfRule type="cellIs" dxfId="13" priority="2" stopIfTrue="1" operator="greaterThanOrEqual">
      <formula>200</formula>
    </cfRule>
  </conditionalFormatting>
  <conditionalFormatting sqref="M8:O10 C8:E10 M22:O24 C22:E24 M49:O51 C49:E51 M63:O65 C63:E65 M35:O37 C35:E37">
    <cfRule type="cellIs" dxfId="12" priority="1" stopIfTrue="1" operator="greaterThanOrEqual">
      <formula>200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4.14062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5.140625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92"/>
      <c r="C2" s="5"/>
      <c r="D2" s="192"/>
      <c r="E2" s="192"/>
      <c r="F2" s="192"/>
      <c r="G2" s="4"/>
      <c r="H2" s="192"/>
      <c r="I2" s="5"/>
      <c r="J2" s="192"/>
      <c r="K2" s="192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92"/>
      <c r="C3" s="5"/>
      <c r="D3" s="192"/>
      <c r="E3" s="192"/>
      <c r="F3" s="192"/>
      <c r="G3" s="4"/>
      <c r="H3" s="192"/>
      <c r="I3" s="5"/>
      <c r="J3" s="192"/>
      <c r="K3" s="192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193</v>
      </c>
      <c r="B4" s="192"/>
      <c r="C4" s="6"/>
      <c r="D4" s="192"/>
      <c r="E4" s="192"/>
      <c r="F4" s="192"/>
      <c r="G4" s="211" t="s">
        <v>191</v>
      </c>
      <c r="H4" s="211"/>
      <c r="I4" s="211"/>
      <c r="J4" s="192"/>
      <c r="K4" s="192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92"/>
      <c r="C5" s="6"/>
      <c r="D5" s="192"/>
      <c r="E5" s="192"/>
      <c r="F5" s="192"/>
      <c r="G5" s="4"/>
      <c r="H5" s="192"/>
      <c r="I5" s="6"/>
      <c r="J5" s="192"/>
      <c r="K5" s="192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118</v>
      </c>
      <c r="D6" s="214"/>
      <c r="E6" s="214"/>
      <c r="F6" s="214"/>
      <c r="G6" s="215"/>
      <c r="H6" s="130">
        <f>SUM(C16+D16+E16+I13+I10+I9+I8)</f>
        <v>19</v>
      </c>
      <c r="I6" s="212" t="s">
        <v>65</v>
      </c>
      <c r="J6"/>
      <c r="K6" s="128" t="s">
        <v>20</v>
      </c>
      <c r="L6" s="129" t="s">
        <v>64</v>
      </c>
      <c r="M6" s="213" t="s">
        <v>110</v>
      </c>
      <c r="N6" s="214"/>
      <c r="O6" s="214"/>
      <c r="P6" s="214"/>
      <c r="Q6" s="215"/>
      <c r="R6" s="130">
        <f>SUM(M16+N16+O16+S13+S10+S9+S8)</f>
        <v>3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93" t="s">
        <v>11</v>
      </c>
      <c r="G7" s="193" t="s">
        <v>12</v>
      </c>
      <c r="H7" s="193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93" t="s">
        <v>11</v>
      </c>
      <c r="Q7" s="193" t="s">
        <v>12</v>
      </c>
      <c r="R7" s="193" t="s">
        <v>13</v>
      </c>
      <c r="S7" s="212"/>
    </row>
    <row r="8" spans="1:21" ht="15">
      <c r="A8" s="134" t="s">
        <v>119</v>
      </c>
      <c r="B8" s="132">
        <v>28</v>
      </c>
      <c r="C8" s="135">
        <v>156</v>
      </c>
      <c r="D8" s="135">
        <v>147</v>
      </c>
      <c r="E8" s="135">
        <v>222</v>
      </c>
      <c r="F8" s="136">
        <f>SUM(C8:E8)</f>
        <v>525</v>
      </c>
      <c r="G8" s="132">
        <f>B8*3</f>
        <v>84</v>
      </c>
      <c r="H8" s="137">
        <f>F8+G8</f>
        <v>609</v>
      </c>
      <c r="I8" s="138">
        <f>IF(H8&gt;R8,1,0)</f>
        <v>1</v>
      </c>
      <c r="J8"/>
      <c r="K8" s="134" t="s">
        <v>162</v>
      </c>
      <c r="L8" s="132">
        <v>49</v>
      </c>
      <c r="M8" s="135">
        <v>146</v>
      </c>
      <c r="N8" s="135">
        <v>157</v>
      </c>
      <c r="O8" s="135">
        <v>124</v>
      </c>
      <c r="P8" s="136">
        <f>SUM(M8:O8)</f>
        <v>427</v>
      </c>
      <c r="Q8" s="132">
        <f>L8*3</f>
        <v>147</v>
      </c>
      <c r="R8" s="137">
        <f>P8+Q8</f>
        <v>574</v>
      </c>
      <c r="S8" s="138">
        <f>IF(R8&gt;H8,1,0)</f>
        <v>0</v>
      </c>
    </row>
    <row r="9" spans="1:21" ht="15">
      <c r="A9" s="134" t="s">
        <v>120</v>
      </c>
      <c r="B9" s="132">
        <v>10</v>
      </c>
      <c r="C9" s="135">
        <v>161</v>
      </c>
      <c r="D9" s="135">
        <v>238</v>
      </c>
      <c r="E9" s="135">
        <v>182</v>
      </c>
      <c r="F9" s="136">
        <f>SUM(C9:E9)</f>
        <v>581</v>
      </c>
      <c r="G9" s="132">
        <f>B9*3</f>
        <v>30</v>
      </c>
      <c r="H9" s="137">
        <f>F9+G9</f>
        <v>611</v>
      </c>
      <c r="I9" s="138">
        <f>IF(H9&gt;R9,1,0)</f>
        <v>1</v>
      </c>
      <c r="J9"/>
      <c r="K9" s="134" t="s">
        <v>113</v>
      </c>
      <c r="L9" s="132">
        <v>29</v>
      </c>
      <c r="M9" s="135">
        <v>133</v>
      </c>
      <c r="N9" s="135">
        <v>170</v>
      </c>
      <c r="O9" s="135">
        <v>150</v>
      </c>
      <c r="P9" s="136">
        <f>SUM(M9:O9)</f>
        <v>453</v>
      </c>
      <c r="Q9" s="132">
        <f>L9*3</f>
        <v>87</v>
      </c>
      <c r="R9" s="137">
        <f>P9+Q9</f>
        <v>540</v>
      </c>
      <c r="S9" s="138">
        <f>IF(R9&gt;H9,1,0)</f>
        <v>0</v>
      </c>
    </row>
    <row r="10" spans="1:21" ht="15">
      <c r="A10" s="134" t="s">
        <v>121</v>
      </c>
      <c r="B10" s="132">
        <v>3</v>
      </c>
      <c r="C10" s="135">
        <v>199</v>
      </c>
      <c r="D10" s="135">
        <v>225</v>
      </c>
      <c r="E10" s="135">
        <v>251</v>
      </c>
      <c r="F10" s="139">
        <f>SUM(C10:E10)</f>
        <v>675</v>
      </c>
      <c r="G10" s="132">
        <f>B10*3</f>
        <v>9</v>
      </c>
      <c r="H10" s="140">
        <f>F10+G10</f>
        <v>684</v>
      </c>
      <c r="I10" s="138">
        <f>IF(H10&gt;R10,1,0)</f>
        <v>1</v>
      </c>
      <c r="J10"/>
      <c r="K10" s="134" t="s">
        <v>145</v>
      </c>
      <c r="L10" s="132">
        <v>6</v>
      </c>
      <c r="M10" s="135">
        <v>150</v>
      </c>
      <c r="N10" s="135">
        <v>227</v>
      </c>
      <c r="O10" s="135">
        <v>163</v>
      </c>
      <c r="P10" s="139">
        <f>SUM(M10:O10)</f>
        <v>540</v>
      </c>
      <c r="Q10" s="132">
        <f>L10*3</f>
        <v>18</v>
      </c>
      <c r="R10" s="140">
        <f>P10+Q10</f>
        <v>558</v>
      </c>
      <c r="S10" s="141">
        <f>IF(R10&gt;H10,1,0)</f>
        <v>0</v>
      </c>
    </row>
    <row r="11" spans="1:21" ht="15">
      <c r="A11" s="131"/>
      <c r="B11" s="142" t="s">
        <v>14</v>
      </c>
      <c r="C11" s="132">
        <f>SUM(C8:C10)</f>
        <v>516</v>
      </c>
      <c r="D11" s="132">
        <f>SUM(D8:D10)</f>
        <v>610</v>
      </c>
      <c r="E11" s="132">
        <f>SUM(E8:E10)</f>
        <v>655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429</v>
      </c>
      <c r="N11" s="132">
        <f>SUM(N8:N10)</f>
        <v>554</v>
      </c>
      <c r="O11" s="147">
        <f>SUM(O8:O10)</f>
        <v>437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41</v>
      </c>
      <c r="D12" s="132">
        <f>SUM(B8:B10)</f>
        <v>41</v>
      </c>
      <c r="E12" s="132">
        <f>SUM(B8:B10)</f>
        <v>41</v>
      </c>
      <c r="F12" s="149"/>
      <c r="G12" s="136">
        <f>SUM(F8:F10)</f>
        <v>1781</v>
      </c>
      <c r="H12" s="150"/>
      <c r="I12" s="151"/>
      <c r="J12"/>
      <c r="K12" s="131"/>
      <c r="L12" s="142" t="s">
        <v>15</v>
      </c>
      <c r="M12" s="132">
        <f>SUM(L8:L10)</f>
        <v>84</v>
      </c>
      <c r="N12" s="132">
        <f>SUM(L8:L10)</f>
        <v>84</v>
      </c>
      <c r="O12" s="147">
        <f>SUM(L8:L10)</f>
        <v>84</v>
      </c>
      <c r="P12" s="152"/>
      <c r="Q12" s="136">
        <f>SUM(P8:P10)</f>
        <v>1420</v>
      </c>
      <c r="R12" s="153"/>
      <c r="S12" s="151"/>
    </row>
    <row r="13" spans="1:21" ht="15">
      <c r="A13" s="131"/>
      <c r="B13" s="142" t="s">
        <v>16</v>
      </c>
      <c r="C13" s="154">
        <f>C12+C11</f>
        <v>557</v>
      </c>
      <c r="D13" s="154">
        <f>D12+D11</f>
        <v>651</v>
      </c>
      <c r="E13" s="154">
        <f>E12+E11</f>
        <v>696</v>
      </c>
      <c r="F13" s="149"/>
      <c r="G13" s="149" t="s">
        <v>0</v>
      </c>
      <c r="H13" s="155">
        <f>SUM(H8:H10)</f>
        <v>1904</v>
      </c>
      <c r="I13" s="156">
        <f>IF(H13&gt;R13,1,0)</f>
        <v>1</v>
      </c>
      <c r="J13"/>
      <c r="K13" s="131"/>
      <c r="L13" s="142" t="s">
        <v>16</v>
      </c>
      <c r="M13" s="154">
        <f>M12+M11</f>
        <v>513</v>
      </c>
      <c r="N13" s="154">
        <f>N12+N11</f>
        <v>638</v>
      </c>
      <c r="O13" s="154">
        <f>O12+O11</f>
        <v>521</v>
      </c>
      <c r="P13" s="157"/>
      <c r="Q13" s="149" t="s">
        <v>0</v>
      </c>
      <c r="R13" s="137">
        <f>SUM(R8:R10)</f>
        <v>1672</v>
      </c>
      <c r="S13" s="158">
        <f>IF(H13&lt;R13,1,0)</f>
        <v>0</v>
      </c>
    </row>
    <row r="14" spans="1:21" ht="15">
      <c r="A14" s="216" t="s">
        <v>66</v>
      </c>
      <c r="B14" s="216"/>
      <c r="C14" s="159">
        <f>IF(C13&gt;M13,3,0)</f>
        <v>3</v>
      </c>
      <c r="D14" s="159">
        <f t="shared" ref="D14:E14" si="0">IF(D13&gt;N13,3,0)</f>
        <v>3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0</v>
      </c>
      <c r="N14" s="159">
        <f t="shared" ref="N14:O14" si="1">IF(D13&lt;N13,3,0)</f>
        <v>0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2</v>
      </c>
      <c r="D15" s="162">
        <f>IF((D10+B10)&gt;(N10+L10),1,0)+IF((D9+B9)&gt;(N9+L9),1,0)+IF((D8+B8)&gt;(N8+L8),1,0)</f>
        <v>1</v>
      </c>
      <c r="E15" s="162">
        <f>IF((E10+B10)&gt;(O10+L10),1,0)+IF((E9+B9)&gt;(O9+L9),1,0)+IF((E8+B8)&gt;(O8+L8),1,0)</f>
        <v>3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1</v>
      </c>
      <c r="N15" s="162">
        <f>IF((D10+B10)&lt;(N10+L10),1,0)+IF((D9+B9)&lt;(N9+L9),1,0)+IF((D8+B8)&lt;(N8+L8),1,0)</f>
        <v>2</v>
      </c>
      <c r="O15" s="162">
        <f>IF((E10+B10)&lt;(O10+L10),1,0)+IF((E9+B9)&lt;(O9+L9),1,0)+IF((E8+B8)&lt;(O8+L8),1,0)</f>
        <v>0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5</v>
      </c>
      <c r="D16" s="163">
        <f>SUM(D14:D15)</f>
        <v>4</v>
      </c>
      <c r="E16" s="163">
        <f>SUM(E14:E15)</f>
        <v>6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1</v>
      </c>
      <c r="N16" s="163">
        <f t="shared" ref="N16:O16" si="2">SUM(N14:N15)</f>
        <v>2</v>
      </c>
      <c r="O16" s="163">
        <f t="shared" si="2"/>
        <v>0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91</v>
      </c>
      <c r="D20" s="214"/>
      <c r="E20" s="214"/>
      <c r="F20" s="214"/>
      <c r="G20" s="215"/>
      <c r="H20" s="130">
        <f>SUM(C30+D30+E30+I27+I24+I23+I22)</f>
        <v>20</v>
      </c>
      <c r="I20" s="212" t="s">
        <v>65</v>
      </c>
      <c r="J20"/>
      <c r="K20" s="128" t="s">
        <v>24</v>
      </c>
      <c r="L20" s="129" t="s">
        <v>64</v>
      </c>
      <c r="M20" s="213" t="s">
        <v>152</v>
      </c>
      <c r="N20" s="214"/>
      <c r="O20" s="214"/>
      <c r="P20" s="214"/>
      <c r="Q20" s="215"/>
      <c r="R20" s="130">
        <f>SUM(M30+N30+O30+S27+S24+S23+S22)</f>
        <v>2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93" t="s">
        <v>11</v>
      </c>
      <c r="G21" s="193" t="s">
        <v>12</v>
      </c>
      <c r="H21" s="193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93" t="s">
        <v>11</v>
      </c>
      <c r="Q21" s="193" t="s">
        <v>12</v>
      </c>
      <c r="R21" s="193" t="s">
        <v>13</v>
      </c>
      <c r="S21" s="212"/>
    </row>
    <row r="22" spans="1:19" ht="15">
      <c r="A22" s="134" t="s">
        <v>192</v>
      </c>
      <c r="B22" s="132">
        <v>26</v>
      </c>
      <c r="C22" s="135">
        <v>227</v>
      </c>
      <c r="D22" s="135">
        <v>180</v>
      </c>
      <c r="E22" s="135">
        <v>168</v>
      </c>
      <c r="F22" s="136">
        <f>SUM(C22:E22)</f>
        <v>575</v>
      </c>
      <c r="G22" s="132">
        <f>B22*3</f>
        <v>78</v>
      </c>
      <c r="H22" s="137">
        <f>F22+G22</f>
        <v>653</v>
      </c>
      <c r="I22" s="138">
        <f>IF(H22&gt;R22,1,0)</f>
        <v>1</v>
      </c>
      <c r="J22"/>
      <c r="K22" s="134" t="s">
        <v>183</v>
      </c>
      <c r="L22" s="132">
        <v>0</v>
      </c>
      <c r="M22" s="135">
        <v>168</v>
      </c>
      <c r="N22" s="135">
        <v>185</v>
      </c>
      <c r="O22" s="135">
        <v>166</v>
      </c>
      <c r="P22" s="136">
        <f>SUM(M22:O22)</f>
        <v>519</v>
      </c>
      <c r="Q22" s="132">
        <f>L22*3</f>
        <v>0</v>
      </c>
      <c r="R22" s="137">
        <f>P22+Q22</f>
        <v>519</v>
      </c>
      <c r="S22" s="138">
        <f>IF(R22&gt;H22,1,0)</f>
        <v>0</v>
      </c>
    </row>
    <row r="23" spans="1:19" ht="15">
      <c r="A23" s="134" t="s">
        <v>194</v>
      </c>
      <c r="B23" s="132">
        <v>27</v>
      </c>
      <c r="C23" s="135">
        <v>202</v>
      </c>
      <c r="D23" s="135">
        <v>174</v>
      </c>
      <c r="E23" s="135">
        <v>202</v>
      </c>
      <c r="F23" s="136">
        <f>SUM(C23:E23)</f>
        <v>578</v>
      </c>
      <c r="G23" s="132">
        <f>B23*3</f>
        <v>81</v>
      </c>
      <c r="H23" s="137">
        <f>F23+G23</f>
        <v>659</v>
      </c>
      <c r="I23" s="138">
        <f>IF(H23&gt;R23,1,0)</f>
        <v>1</v>
      </c>
      <c r="J23"/>
      <c r="K23" s="134" t="s">
        <v>155</v>
      </c>
      <c r="L23" s="132">
        <v>40</v>
      </c>
      <c r="M23" s="135">
        <v>147</v>
      </c>
      <c r="N23" s="135">
        <v>127</v>
      </c>
      <c r="O23" s="135">
        <v>160</v>
      </c>
      <c r="P23" s="136">
        <f>SUM(M23:O23)</f>
        <v>434</v>
      </c>
      <c r="Q23" s="132">
        <f>L23*3</f>
        <v>120</v>
      </c>
      <c r="R23" s="137">
        <f>P23+Q23</f>
        <v>554</v>
      </c>
      <c r="S23" s="138">
        <f>IF(R23&gt;H23,1,0)</f>
        <v>0</v>
      </c>
    </row>
    <row r="24" spans="1:19" ht="15">
      <c r="A24" s="134" t="s">
        <v>147</v>
      </c>
      <c r="B24" s="132">
        <v>43</v>
      </c>
      <c r="C24" s="135">
        <v>147</v>
      </c>
      <c r="D24" s="135">
        <v>148</v>
      </c>
      <c r="E24" s="135">
        <v>160</v>
      </c>
      <c r="F24" s="139">
        <f>SUM(C24:E24)</f>
        <v>455</v>
      </c>
      <c r="G24" s="132">
        <f>B24*3</f>
        <v>129</v>
      </c>
      <c r="H24" s="140">
        <f>F24+G24</f>
        <v>584</v>
      </c>
      <c r="I24" s="138">
        <f>IF(H24&gt;R24,1,0)</f>
        <v>0</v>
      </c>
      <c r="J24"/>
      <c r="K24" s="134" t="s">
        <v>153</v>
      </c>
      <c r="L24" s="132">
        <v>19</v>
      </c>
      <c r="M24" s="135">
        <v>204</v>
      </c>
      <c r="N24" s="135">
        <v>162</v>
      </c>
      <c r="O24" s="135">
        <v>179</v>
      </c>
      <c r="P24" s="139">
        <f>SUM(M24:O24)</f>
        <v>545</v>
      </c>
      <c r="Q24" s="132">
        <f>L24*3</f>
        <v>57</v>
      </c>
      <c r="R24" s="140">
        <f>P24+Q24</f>
        <v>602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576</v>
      </c>
      <c r="D25" s="132">
        <f>SUM(D22:D24)</f>
        <v>502</v>
      </c>
      <c r="E25" s="132">
        <f>SUM(E22:E24)</f>
        <v>530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519</v>
      </c>
      <c r="N25" s="132">
        <f>SUM(N22:N24)</f>
        <v>474</v>
      </c>
      <c r="O25" s="147">
        <f>SUM(O22:O24)</f>
        <v>505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96</v>
      </c>
      <c r="D26" s="132">
        <f>SUM(B22:B24)</f>
        <v>96</v>
      </c>
      <c r="E26" s="132">
        <f>SUM(B22:B24)</f>
        <v>96</v>
      </c>
      <c r="F26" s="149"/>
      <c r="G26" s="136">
        <f>SUM(F22:F24)</f>
        <v>1608</v>
      </c>
      <c r="H26" s="150"/>
      <c r="I26" s="151"/>
      <c r="J26"/>
      <c r="K26" s="131"/>
      <c r="L26" s="142" t="s">
        <v>15</v>
      </c>
      <c r="M26" s="132">
        <f>SUM(L22:L24)</f>
        <v>59</v>
      </c>
      <c r="N26" s="132">
        <f>SUM(L22:L24)</f>
        <v>59</v>
      </c>
      <c r="O26" s="147">
        <f>SUM(L22:L24)</f>
        <v>59</v>
      </c>
      <c r="P26" s="152"/>
      <c r="Q26" s="136">
        <f>SUM(P22:P24)</f>
        <v>1498</v>
      </c>
      <c r="R26" s="153"/>
      <c r="S26" s="151"/>
    </row>
    <row r="27" spans="1:19" ht="15">
      <c r="A27" s="131"/>
      <c r="B27" s="142" t="s">
        <v>16</v>
      </c>
      <c r="C27" s="154">
        <f>C26+C25</f>
        <v>672</v>
      </c>
      <c r="D27" s="154">
        <f>D26+D25</f>
        <v>598</v>
      </c>
      <c r="E27" s="154">
        <f>E26+E25</f>
        <v>626</v>
      </c>
      <c r="F27" s="149"/>
      <c r="G27" s="149" t="s">
        <v>0</v>
      </c>
      <c r="H27" s="155">
        <f>SUM(H22:H24)</f>
        <v>1896</v>
      </c>
      <c r="I27" s="156">
        <f>IF(H27&gt;R27,1,0)</f>
        <v>1</v>
      </c>
      <c r="J27"/>
      <c r="K27" s="131"/>
      <c r="L27" s="142" t="s">
        <v>16</v>
      </c>
      <c r="M27" s="154">
        <f>M26+M25</f>
        <v>578</v>
      </c>
      <c r="N27" s="154">
        <f>N26+N25</f>
        <v>533</v>
      </c>
      <c r="O27" s="154">
        <f>O26+O25</f>
        <v>564</v>
      </c>
      <c r="P27" s="157"/>
      <c r="Q27" s="149" t="s">
        <v>0</v>
      </c>
      <c r="R27" s="137">
        <f>SUM(R22:R24)</f>
        <v>1675</v>
      </c>
      <c r="S27" s="158">
        <f>IF(H27&lt;R27,1,0)</f>
        <v>0</v>
      </c>
    </row>
    <row r="28" spans="1:19" ht="15">
      <c r="A28" s="216" t="s">
        <v>66</v>
      </c>
      <c r="B28" s="216"/>
      <c r="C28" s="159">
        <f>IF(C27&gt;M27,3,0)</f>
        <v>3</v>
      </c>
      <c r="D28" s="159">
        <f t="shared" ref="D28:E28" si="3">IF(D27&gt;N27,3,0)</f>
        <v>3</v>
      </c>
      <c r="E28" s="159">
        <f t="shared" si="3"/>
        <v>3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0</v>
      </c>
      <c r="N28" s="159">
        <f t="shared" ref="N28:O28" si="4">IF(D27&lt;N27,3,0)</f>
        <v>0</v>
      </c>
      <c r="O28" s="159">
        <f t="shared" si="4"/>
        <v>0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2</v>
      </c>
      <c r="D29" s="162">
        <f>IF((D24+B24)&gt;(N24+L24),1,0)+IF((D23+B23)&gt;(N23+L23),1,0)+IF((D22+B22)&gt;(N22+L22),1,0)</f>
        <v>3</v>
      </c>
      <c r="E29" s="162">
        <f>IF((E24+B24)&gt;(O24+L24),1,0)+IF((E23+B23)&gt;(O23+L23),1,0)+IF((E22+B22)&gt;(O22+L22),1,0)</f>
        <v>3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1</v>
      </c>
      <c r="N29" s="162">
        <f>IF((D24+B24)&lt;(N24+L24),1,0)+IF((D23+B23)&lt;(N23+L23),1,0)+IF((D22+B22)&lt;(N22+L22),1,0)</f>
        <v>0</v>
      </c>
      <c r="O29" s="162">
        <f>IF((E24+B24)&lt;(O24+L24),1,0)+IF((E23+B23)&lt;(O23+L23),1,0)+IF((E22+B22)&lt;(O22+L22),1,0)</f>
        <v>0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5</v>
      </c>
      <c r="D30" s="163">
        <f>SUM(D28:D29)</f>
        <v>6</v>
      </c>
      <c r="E30" s="163">
        <f>SUM(E28:E29)</f>
        <v>6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1</v>
      </c>
      <c r="N30" s="163">
        <f t="shared" ref="N30:O30" si="5">SUM(N28:N29)</f>
        <v>0</v>
      </c>
      <c r="O30" s="163">
        <f t="shared" si="5"/>
        <v>0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29" t="s">
        <v>64</v>
      </c>
      <c r="C33" s="213" t="s">
        <v>106</v>
      </c>
      <c r="D33" s="214"/>
      <c r="E33" s="214"/>
      <c r="F33" s="214"/>
      <c r="G33" s="215"/>
      <c r="H33" s="130">
        <f>SUM(C43+D43+E43+I40+I37+I36+I35)</f>
        <v>8</v>
      </c>
      <c r="I33" s="212" t="s">
        <v>65</v>
      </c>
      <c r="J33"/>
      <c r="K33" s="128" t="s">
        <v>28</v>
      </c>
      <c r="L33" s="129" t="s">
        <v>64</v>
      </c>
      <c r="M33" s="213" t="s">
        <v>144</v>
      </c>
      <c r="N33" s="214"/>
      <c r="O33" s="214"/>
      <c r="P33" s="214"/>
      <c r="Q33" s="215"/>
      <c r="R33" s="130">
        <f>SUM(M43+N43+O43+S40+S37+S36+S35)</f>
        <v>14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93" t="s">
        <v>11</v>
      </c>
      <c r="G34" s="193" t="s">
        <v>12</v>
      </c>
      <c r="H34" s="193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93" t="s">
        <v>11</v>
      </c>
      <c r="Q34" s="193" t="s">
        <v>12</v>
      </c>
      <c r="R34" s="193" t="s">
        <v>13</v>
      </c>
      <c r="S34" s="212"/>
    </row>
    <row r="35" spans="1:19" ht="15">
      <c r="A35" s="134" t="s">
        <v>107</v>
      </c>
      <c r="B35" s="132">
        <v>5</v>
      </c>
      <c r="C35" s="135">
        <v>191</v>
      </c>
      <c r="D35" s="135">
        <v>246</v>
      </c>
      <c r="E35" s="135">
        <v>203</v>
      </c>
      <c r="F35" s="136">
        <f>SUM(C35:E35)</f>
        <v>640</v>
      </c>
      <c r="G35" s="132">
        <f>B35*3</f>
        <v>15</v>
      </c>
      <c r="H35" s="137">
        <f>F35+G35</f>
        <v>655</v>
      </c>
      <c r="I35" s="138">
        <f>IF(H35&gt;R35,1,0)</f>
        <v>1</v>
      </c>
      <c r="J35"/>
      <c r="K35" s="134" t="s">
        <v>96</v>
      </c>
      <c r="L35" s="132">
        <v>24</v>
      </c>
      <c r="M35" s="135">
        <v>209</v>
      </c>
      <c r="N35" s="135">
        <v>148</v>
      </c>
      <c r="O35" s="135">
        <v>166</v>
      </c>
      <c r="P35" s="136">
        <f>SUM(M35:O35)</f>
        <v>523</v>
      </c>
      <c r="Q35" s="132">
        <f>L35*3</f>
        <v>72</v>
      </c>
      <c r="R35" s="137">
        <f>P35+Q35</f>
        <v>595</v>
      </c>
      <c r="S35" s="138">
        <f>IF(R35&gt;H35,1,0)</f>
        <v>0</v>
      </c>
    </row>
    <row r="36" spans="1:19" ht="15">
      <c r="A36" s="134" t="s">
        <v>108</v>
      </c>
      <c r="B36" s="132">
        <v>24</v>
      </c>
      <c r="C36" s="135">
        <v>170</v>
      </c>
      <c r="D36" s="135">
        <v>157</v>
      </c>
      <c r="E36" s="135">
        <v>178</v>
      </c>
      <c r="F36" s="136">
        <f>SUM(C36:E36)</f>
        <v>505</v>
      </c>
      <c r="G36" s="132">
        <f>B36*3</f>
        <v>72</v>
      </c>
      <c r="H36" s="137">
        <f>F36+G36</f>
        <v>577</v>
      </c>
      <c r="I36" s="138">
        <f>IF(H36&gt;R36,1,0)</f>
        <v>0</v>
      </c>
      <c r="J36"/>
      <c r="K36" s="134" t="s">
        <v>148</v>
      </c>
      <c r="L36" s="132">
        <v>25</v>
      </c>
      <c r="M36" s="135">
        <v>194</v>
      </c>
      <c r="N36" s="135">
        <v>205</v>
      </c>
      <c r="O36" s="135">
        <v>156</v>
      </c>
      <c r="P36" s="136">
        <f>SUM(M36:O36)</f>
        <v>555</v>
      </c>
      <c r="Q36" s="132">
        <f>L36*3</f>
        <v>75</v>
      </c>
      <c r="R36" s="137">
        <f>P36+Q36</f>
        <v>630</v>
      </c>
      <c r="S36" s="138">
        <f>IF(R36&gt;H36,1,0)</f>
        <v>1</v>
      </c>
    </row>
    <row r="37" spans="1:19" ht="15">
      <c r="A37" s="134" t="s">
        <v>109</v>
      </c>
      <c r="B37" s="132">
        <v>5</v>
      </c>
      <c r="C37" s="135">
        <v>172</v>
      </c>
      <c r="D37" s="135">
        <v>232</v>
      </c>
      <c r="E37" s="135">
        <v>174</v>
      </c>
      <c r="F37" s="139">
        <f>SUM(C37:E37)</f>
        <v>578</v>
      </c>
      <c r="G37" s="132">
        <f>B37*3</f>
        <v>15</v>
      </c>
      <c r="H37" s="140">
        <f>F37+G37</f>
        <v>593</v>
      </c>
      <c r="I37" s="138">
        <f>IF(H37&gt;R37,1,0)</f>
        <v>0</v>
      </c>
      <c r="J37"/>
      <c r="K37" s="134" t="s">
        <v>97</v>
      </c>
      <c r="L37" s="132">
        <v>5</v>
      </c>
      <c r="M37" s="135">
        <v>201</v>
      </c>
      <c r="N37" s="135">
        <v>201</v>
      </c>
      <c r="O37" s="135">
        <v>255</v>
      </c>
      <c r="P37" s="139">
        <f>SUM(M37:O37)</f>
        <v>657</v>
      </c>
      <c r="Q37" s="132">
        <f>L37*3</f>
        <v>15</v>
      </c>
      <c r="R37" s="140">
        <f>P37+Q37</f>
        <v>672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533</v>
      </c>
      <c r="D38" s="132">
        <f>SUM(D35:D37)</f>
        <v>635</v>
      </c>
      <c r="E38" s="132">
        <f>SUM(E35:E37)</f>
        <v>555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604</v>
      </c>
      <c r="N38" s="132">
        <f>SUM(N35:N37)</f>
        <v>554</v>
      </c>
      <c r="O38" s="147">
        <f>SUM(O35:O37)</f>
        <v>577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34</v>
      </c>
      <c r="D39" s="132">
        <f>SUM(B35:B37)</f>
        <v>34</v>
      </c>
      <c r="E39" s="132">
        <f>SUM(B35:B37)</f>
        <v>34</v>
      </c>
      <c r="F39" s="149"/>
      <c r="G39" s="136">
        <f>SUM(F35:F37)</f>
        <v>1723</v>
      </c>
      <c r="H39" s="150"/>
      <c r="I39" s="151"/>
      <c r="J39"/>
      <c r="K39" s="131"/>
      <c r="L39" s="142" t="s">
        <v>15</v>
      </c>
      <c r="M39" s="132">
        <f>SUM(L35:L37)</f>
        <v>54</v>
      </c>
      <c r="N39" s="132">
        <f>SUM(L35:L37)</f>
        <v>54</v>
      </c>
      <c r="O39" s="147">
        <f>SUM(L35:L37)</f>
        <v>54</v>
      </c>
      <c r="P39" s="152"/>
      <c r="Q39" s="136">
        <f>SUM(P35:P37)</f>
        <v>1735</v>
      </c>
      <c r="R39" s="153"/>
      <c r="S39" s="151"/>
    </row>
    <row r="40" spans="1:19" ht="15">
      <c r="A40" s="131"/>
      <c r="B40" s="142" t="s">
        <v>16</v>
      </c>
      <c r="C40" s="154">
        <f>C39+C38</f>
        <v>567</v>
      </c>
      <c r="D40" s="154">
        <f>D39+D38</f>
        <v>669</v>
      </c>
      <c r="E40" s="154">
        <f>E39+E38</f>
        <v>589</v>
      </c>
      <c r="F40" s="149"/>
      <c r="G40" s="149" t="s">
        <v>0</v>
      </c>
      <c r="H40" s="155">
        <f>SUM(H35:H37)</f>
        <v>1825</v>
      </c>
      <c r="I40" s="156">
        <f>IF(H40&gt;R40,1,0)</f>
        <v>0</v>
      </c>
      <c r="J40"/>
      <c r="K40" s="131"/>
      <c r="L40" s="142" t="s">
        <v>16</v>
      </c>
      <c r="M40" s="154">
        <f>M39+M38</f>
        <v>658</v>
      </c>
      <c r="N40" s="154">
        <f>N39+N38</f>
        <v>608</v>
      </c>
      <c r="O40" s="154">
        <f>O39+O38</f>
        <v>631</v>
      </c>
      <c r="P40" s="157"/>
      <c r="Q40" s="149" t="s">
        <v>0</v>
      </c>
      <c r="R40" s="137">
        <f>SUM(R35:R37)</f>
        <v>1897</v>
      </c>
      <c r="S40" s="158">
        <f>IF(H40&lt;R40,1,0)</f>
        <v>1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:E41" si="6">IF(D40&gt;N40,3,0)</f>
        <v>3</v>
      </c>
      <c r="E41" s="159">
        <f t="shared" si="6"/>
        <v>0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:O41" si="7">IF(D40&lt;N40,3,0)</f>
        <v>0</v>
      </c>
      <c r="O41" s="159">
        <f t="shared" si="7"/>
        <v>3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0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2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3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1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0</v>
      </c>
      <c r="D43" s="163">
        <f>SUM(D41:D42)</f>
        <v>5</v>
      </c>
      <c r="E43" s="163">
        <f>SUM(E41:E42)</f>
        <v>2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6</v>
      </c>
      <c r="N43" s="163">
        <f t="shared" ref="N43:O43" si="8">SUM(N41:N42)</f>
        <v>1</v>
      </c>
      <c r="O43" s="163">
        <f t="shared" si="8"/>
        <v>4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114</v>
      </c>
      <c r="D47" s="214"/>
      <c r="E47" s="214"/>
      <c r="F47" s="214"/>
      <c r="G47" s="215"/>
      <c r="H47" s="130">
        <f>SUM(C57+D57+E57+I54+I51+I50+I49)</f>
        <v>10.5</v>
      </c>
      <c r="I47" s="212" t="s">
        <v>65</v>
      </c>
      <c r="J47"/>
      <c r="K47" s="128" t="s">
        <v>32</v>
      </c>
      <c r="L47" s="129" t="s">
        <v>64</v>
      </c>
      <c r="M47" s="213" t="s">
        <v>195</v>
      </c>
      <c r="N47" s="214"/>
      <c r="O47" s="214"/>
      <c r="P47" s="214"/>
      <c r="Q47" s="215"/>
      <c r="R47" s="130">
        <f>SUM(M57+N57+O57+S54+S51+S50+S49)</f>
        <v>11.5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93" t="s">
        <v>11</v>
      </c>
      <c r="G48" s="193" t="s">
        <v>12</v>
      </c>
      <c r="H48" s="193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93" t="s">
        <v>11</v>
      </c>
      <c r="Q48" s="193" t="s">
        <v>12</v>
      </c>
      <c r="R48" s="193" t="s">
        <v>13</v>
      </c>
      <c r="S48" s="212"/>
    </row>
    <row r="49" spans="1:19" ht="15">
      <c r="A49" s="134" t="s">
        <v>115</v>
      </c>
      <c r="B49" s="132">
        <v>44</v>
      </c>
      <c r="C49" s="135">
        <v>146</v>
      </c>
      <c r="D49" s="135">
        <v>122</v>
      </c>
      <c r="E49" s="135">
        <v>138</v>
      </c>
      <c r="F49" s="136">
        <f>SUM(C49:E49)</f>
        <v>406</v>
      </c>
      <c r="G49" s="132">
        <f>B49*3</f>
        <v>132</v>
      </c>
      <c r="H49" s="137">
        <f>F49+G49</f>
        <v>538</v>
      </c>
      <c r="I49" s="138">
        <f>IF(H49&gt;R49,1,0)</f>
        <v>0</v>
      </c>
      <c r="J49"/>
      <c r="K49" s="134" t="s">
        <v>103</v>
      </c>
      <c r="L49" s="132">
        <v>18</v>
      </c>
      <c r="M49" s="135">
        <v>189</v>
      </c>
      <c r="N49" s="135">
        <v>214</v>
      </c>
      <c r="O49" s="135">
        <v>246</v>
      </c>
      <c r="P49" s="136">
        <f>SUM(M49:O49)</f>
        <v>649</v>
      </c>
      <c r="Q49" s="132">
        <f>L49*3</f>
        <v>54</v>
      </c>
      <c r="R49" s="137">
        <f>P49+Q49</f>
        <v>703</v>
      </c>
      <c r="S49" s="138">
        <f>IF(R49&gt;H49,1,0)</f>
        <v>1</v>
      </c>
    </row>
    <row r="50" spans="1:19" ht="15">
      <c r="A50" s="134" t="s">
        <v>116</v>
      </c>
      <c r="B50" s="132">
        <v>37</v>
      </c>
      <c r="C50" s="135">
        <v>129</v>
      </c>
      <c r="D50" s="135">
        <v>200</v>
      </c>
      <c r="E50" s="135">
        <v>150</v>
      </c>
      <c r="F50" s="136">
        <f>SUM(C50:E50)</f>
        <v>479</v>
      </c>
      <c r="G50" s="132">
        <f>B50*3</f>
        <v>111</v>
      </c>
      <c r="H50" s="137">
        <f>F50+G50</f>
        <v>590</v>
      </c>
      <c r="I50" s="138">
        <f>IF(H50&gt;R50,1,0)</f>
        <v>1</v>
      </c>
      <c r="J50"/>
      <c r="K50" s="134" t="s">
        <v>150</v>
      </c>
      <c r="L50" s="132">
        <v>24</v>
      </c>
      <c r="M50" s="135">
        <v>125</v>
      </c>
      <c r="N50" s="135">
        <v>149</v>
      </c>
      <c r="O50" s="135">
        <v>154</v>
      </c>
      <c r="P50" s="136">
        <f>SUM(M50:O50)</f>
        <v>428</v>
      </c>
      <c r="Q50" s="132">
        <f>L50*3</f>
        <v>72</v>
      </c>
      <c r="R50" s="137">
        <f>P50+Q50</f>
        <v>500</v>
      </c>
      <c r="S50" s="138">
        <f>IF(R50&gt;H50,1,0)</f>
        <v>0</v>
      </c>
    </row>
    <row r="51" spans="1:19" ht="15">
      <c r="A51" s="134" t="s">
        <v>117</v>
      </c>
      <c r="B51" s="132">
        <v>38</v>
      </c>
      <c r="C51" s="135">
        <v>172</v>
      </c>
      <c r="D51" s="135">
        <v>160</v>
      </c>
      <c r="E51" s="135">
        <v>211</v>
      </c>
      <c r="F51" s="139">
        <f>SUM(C51:E51)</f>
        <v>543</v>
      </c>
      <c r="G51" s="132">
        <f>B51*3</f>
        <v>114</v>
      </c>
      <c r="H51" s="140">
        <f>F51+G51</f>
        <v>657</v>
      </c>
      <c r="I51" s="138">
        <f>IF(H51&gt;R51,1,0)</f>
        <v>1</v>
      </c>
      <c r="J51"/>
      <c r="K51" s="134" t="s">
        <v>105</v>
      </c>
      <c r="L51" s="132">
        <v>5</v>
      </c>
      <c r="M51" s="135">
        <v>198</v>
      </c>
      <c r="N51" s="135">
        <v>193</v>
      </c>
      <c r="O51" s="135">
        <v>180</v>
      </c>
      <c r="P51" s="139">
        <f>SUM(M51:O51)</f>
        <v>571</v>
      </c>
      <c r="Q51" s="132">
        <f>L51*3</f>
        <v>15</v>
      </c>
      <c r="R51" s="140">
        <f>P51+Q51</f>
        <v>586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447</v>
      </c>
      <c r="D52" s="132">
        <f>SUM(D49:D51)</f>
        <v>482</v>
      </c>
      <c r="E52" s="132">
        <f>SUM(E49:E51)</f>
        <v>499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512</v>
      </c>
      <c r="N52" s="132">
        <f>SUM(N49:N51)</f>
        <v>556</v>
      </c>
      <c r="O52" s="147">
        <f>SUM(O49:O51)</f>
        <v>580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119</v>
      </c>
      <c r="D53" s="132">
        <f>SUM(B49:B51)</f>
        <v>119</v>
      </c>
      <c r="E53" s="132">
        <f>SUM(B49:B51)</f>
        <v>119</v>
      </c>
      <c r="F53" s="149"/>
      <c r="G53" s="136">
        <f>SUM(F49:F51)</f>
        <v>1428</v>
      </c>
      <c r="H53" s="150"/>
      <c r="I53" s="151"/>
      <c r="J53"/>
      <c r="K53" s="131"/>
      <c r="L53" s="142" t="s">
        <v>15</v>
      </c>
      <c r="M53" s="132">
        <f>SUM(L49:L51)</f>
        <v>47</v>
      </c>
      <c r="N53" s="132">
        <f>SUM(L49:L51)</f>
        <v>47</v>
      </c>
      <c r="O53" s="147">
        <f>SUM(L49:L51)</f>
        <v>47</v>
      </c>
      <c r="P53" s="152"/>
      <c r="Q53" s="136">
        <f>SUM(P49:P51)</f>
        <v>1648</v>
      </c>
      <c r="R53" s="153"/>
      <c r="S53" s="151"/>
    </row>
    <row r="54" spans="1:19" ht="15">
      <c r="A54" s="131"/>
      <c r="B54" s="142" t="s">
        <v>16</v>
      </c>
      <c r="C54" s="154">
        <f>C53+C52</f>
        <v>566</v>
      </c>
      <c r="D54" s="154">
        <f>D53+D52</f>
        <v>601</v>
      </c>
      <c r="E54" s="154">
        <f>E53+E52</f>
        <v>618</v>
      </c>
      <c r="F54" s="149"/>
      <c r="G54" s="149" t="s">
        <v>0</v>
      </c>
      <c r="H54" s="155">
        <f>SUM(H49:H51)</f>
        <v>1785</v>
      </c>
      <c r="I54" s="156">
        <f>IF(H54&gt;R54,1,0)</f>
        <v>0</v>
      </c>
      <c r="J54"/>
      <c r="K54" s="131"/>
      <c r="L54" s="142" t="s">
        <v>16</v>
      </c>
      <c r="M54" s="154">
        <f>M53+M52</f>
        <v>559</v>
      </c>
      <c r="N54" s="154">
        <f>N53+N52</f>
        <v>603</v>
      </c>
      <c r="O54" s="154">
        <f>O53+O52</f>
        <v>627</v>
      </c>
      <c r="P54" s="157"/>
      <c r="Q54" s="149" t="s">
        <v>0</v>
      </c>
      <c r="R54" s="137">
        <f>SUM(R49:R51)</f>
        <v>1789</v>
      </c>
      <c r="S54" s="158">
        <f>IF(H54&lt;R54,1,0)</f>
        <v>1</v>
      </c>
    </row>
    <row r="55" spans="1:19" ht="15">
      <c r="A55" s="216" t="s">
        <v>66</v>
      </c>
      <c r="B55" s="216"/>
      <c r="C55" s="159">
        <f>IF(C54&gt;M54,3,0)</f>
        <v>3</v>
      </c>
      <c r="D55" s="159">
        <f t="shared" ref="D55:E55" si="9">IF(D54&gt;N54,3,0)</f>
        <v>0</v>
      </c>
      <c r="E55" s="159">
        <f t="shared" si="9"/>
        <v>0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0</v>
      </c>
      <c r="N55" s="159">
        <f t="shared" ref="N55:O55" si="10">IF(D54&lt;N54,3,0)</f>
        <v>3</v>
      </c>
      <c r="O55" s="159">
        <f t="shared" si="10"/>
        <v>3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2</v>
      </c>
      <c r="D56" s="162">
        <f>IF((D51+B51)&gt;(N51+L51),1,0)+IF((D50+B50)&gt;(N50+L50),1,0)+IF((D49+B49)&gt;(N49+L49),1,0)+0.5</f>
        <v>1.5</v>
      </c>
      <c r="E56" s="162">
        <f>IF((E51+B51)&gt;(O51+L51),1,0)+IF((E50+B50)&gt;(O50+L50),1,0)+IF((E49+B49)&gt;(O49+L49),1,0)</f>
        <v>2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1</v>
      </c>
      <c r="N56" s="162">
        <f>IF((D51+B51)&lt;(N51+L51),1,0)+IF((D50+B50)&lt;(N50+L50),1,0)+IF((D49+B49)&lt;(N49+L49),1,0)+0.5</f>
        <v>1.5</v>
      </c>
      <c r="O56" s="162">
        <f>IF((E51+B51)&lt;(O51+L51),1,0)+IF((E50+B50)&lt;(O50+L50),1,0)+IF((E49+B49)&lt;(O49+L49),1,0)</f>
        <v>1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5</v>
      </c>
      <c r="D57" s="163">
        <f>SUM(D55:D56)</f>
        <v>1.5</v>
      </c>
      <c r="E57" s="163">
        <f>SUM(E55:E56)</f>
        <v>2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1</v>
      </c>
      <c r="N57" s="163">
        <f t="shared" ref="N57:O57" si="11">SUM(N55:N56)</f>
        <v>4.5</v>
      </c>
      <c r="O57" s="163">
        <f t="shared" si="11"/>
        <v>4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98</v>
      </c>
      <c r="D61" s="214"/>
      <c r="E61" s="214"/>
      <c r="F61" s="214"/>
      <c r="G61" s="215"/>
      <c r="H61" s="130">
        <f>SUM(C71+D71+E71+I68+I65+I64+I63)</f>
        <v>4</v>
      </c>
      <c r="I61" s="212" t="s">
        <v>65</v>
      </c>
      <c r="J61"/>
      <c r="K61" s="128" t="s">
        <v>156</v>
      </c>
      <c r="L61" s="129" t="s">
        <v>64</v>
      </c>
      <c r="M61" s="213" t="s">
        <v>87</v>
      </c>
      <c r="N61" s="214"/>
      <c r="O61" s="214"/>
      <c r="P61" s="214"/>
      <c r="Q61" s="215"/>
      <c r="R61" s="130">
        <f>SUM(M71+N71+O71+S68+S65+S64+S63)</f>
        <v>18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93" t="s">
        <v>11</v>
      </c>
      <c r="G62" s="193" t="s">
        <v>12</v>
      </c>
      <c r="H62" s="193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93" t="s">
        <v>11</v>
      </c>
      <c r="Q62" s="193" t="s">
        <v>12</v>
      </c>
      <c r="R62" s="193" t="s">
        <v>13</v>
      </c>
      <c r="S62" s="212"/>
    </row>
    <row r="63" spans="1:19" ht="15">
      <c r="A63" s="134" t="s">
        <v>100</v>
      </c>
      <c r="B63" s="132">
        <v>9</v>
      </c>
      <c r="C63" s="135">
        <v>236</v>
      </c>
      <c r="D63" s="135">
        <v>215</v>
      </c>
      <c r="E63" s="135">
        <v>214</v>
      </c>
      <c r="F63" s="136">
        <f>SUM(C63:E63)</f>
        <v>665</v>
      </c>
      <c r="G63" s="132">
        <f>B63*3</f>
        <v>27</v>
      </c>
      <c r="H63" s="137">
        <f>F63+G63</f>
        <v>692</v>
      </c>
      <c r="I63" s="138">
        <f>IF(H63&gt;R63,1,0)</f>
        <v>1</v>
      </c>
      <c r="J63"/>
      <c r="K63" s="134" t="s">
        <v>90</v>
      </c>
      <c r="L63" s="132">
        <v>23</v>
      </c>
      <c r="M63" s="135">
        <v>163</v>
      </c>
      <c r="N63" s="135">
        <v>171</v>
      </c>
      <c r="O63" s="135">
        <v>162</v>
      </c>
      <c r="P63" s="136">
        <f>SUM(M63:O63)</f>
        <v>496</v>
      </c>
      <c r="Q63" s="132">
        <f>L63*3</f>
        <v>69</v>
      </c>
      <c r="R63" s="137">
        <f>P63+Q63</f>
        <v>565</v>
      </c>
      <c r="S63" s="138">
        <f>IF(R63&gt;H63,1,0)</f>
        <v>0</v>
      </c>
    </row>
    <row r="64" spans="1:19" ht="15">
      <c r="A64" s="134" t="s">
        <v>196</v>
      </c>
      <c r="B64" s="132">
        <v>0</v>
      </c>
      <c r="C64" s="135">
        <v>153</v>
      </c>
      <c r="D64" s="135">
        <v>153</v>
      </c>
      <c r="E64" s="135">
        <v>153</v>
      </c>
      <c r="F64" s="136">
        <f>SUM(C64:E64)</f>
        <v>459</v>
      </c>
      <c r="G64" s="132">
        <f>B64*3</f>
        <v>0</v>
      </c>
      <c r="H64" s="137">
        <f>F64+G64</f>
        <v>459</v>
      </c>
      <c r="I64" s="138">
        <f>IF(H64&gt;R64,1,0)</f>
        <v>0</v>
      </c>
      <c r="J64"/>
      <c r="K64" s="134" t="s">
        <v>179</v>
      </c>
      <c r="L64" s="132">
        <v>34</v>
      </c>
      <c r="M64" s="135">
        <v>164</v>
      </c>
      <c r="N64" s="135">
        <v>182</v>
      </c>
      <c r="O64" s="135">
        <v>138</v>
      </c>
      <c r="P64" s="136">
        <f>SUM(M64:O64)</f>
        <v>484</v>
      </c>
      <c r="Q64" s="132">
        <f>L64*3</f>
        <v>102</v>
      </c>
      <c r="R64" s="137">
        <f>P64+Q64</f>
        <v>586</v>
      </c>
      <c r="S64" s="138">
        <f>IF(R64&gt;H64,1,0)</f>
        <v>1</v>
      </c>
    </row>
    <row r="65" spans="1:19" ht="15">
      <c r="A65" s="134" t="s">
        <v>197</v>
      </c>
      <c r="B65" s="132">
        <v>50</v>
      </c>
      <c r="C65" s="135">
        <v>148</v>
      </c>
      <c r="D65" s="135">
        <v>116</v>
      </c>
      <c r="E65" s="135">
        <v>159</v>
      </c>
      <c r="F65" s="139">
        <f>SUM(C65:E65)</f>
        <v>423</v>
      </c>
      <c r="G65" s="132">
        <f>B65*3</f>
        <v>150</v>
      </c>
      <c r="H65" s="140">
        <f>F65+G65</f>
        <v>573</v>
      </c>
      <c r="I65" s="138">
        <f>IF(H65&gt;R65,1,0)</f>
        <v>0</v>
      </c>
      <c r="J65"/>
      <c r="K65" s="134" t="s">
        <v>180</v>
      </c>
      <c r="L65" s="132">
        <v>37</v>
      </c>
      <c r="M65" s="135">
        <v>191</v>
      </c>
      <c r="N65" s="135">
        <v>175</v>
      </c>
      <c r="O65" s="135">
        <v>194</v>
      </c>
      <c r="P65" s="139">
        <f>SUM(M65:O65)</f>
        <v>560</v>
      </c>
      <c r="Q65" s="132">
        <f>L65*3</f>
        <v>111</v>
      </c>
      <c r="R65" s="140">
        <f>P65+Q65</f>
        <v>671</v>
      </c>
      <c r="S65" s="141">
        <f>IF(R65&gt;H65,1,0)</f>
        <v>1</v>
      </c>
    </row>
    <row r="66" spans="1:19" ht="15">
      <c r="A66" s="131"/>
      <c r="B66" s="142" t="s">
        <v>14</v>
      </c>
      <c r="C66" s="132">
        <f>SUM(C63:C65)</f>
        <v>537</v>
      </c>
      <c r="D66" s="132">
        <f>SUM(D63:D65)</f>
        <v>484</v>
      </c>
      <c r="E66" s="132">
        <f>SUM(E63:E65)</f>
        <v>526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518</v>
      </c>
      <c r="N66" s="132">
        <f>SUM(N63:N65)</f>
        <v>528</v>
      </c>
      <c r="O66" s="147">
        <f>SUM(O63:O65)</f>
        <v>494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59</v>
      </c>
      <c r="D67" s="132">
        <f>SUM(B63:B65)</f>
        <v>59</v>
      </c>
      <c r="E67" s="132">
        <f>SUM(B63:B65)</f>
        <v>59</v>
      </c>
      <c r="F67" s="149"/>
      <c r="G67" s="136">
        <f>SUM(F63:F65)</f>
        <v>1547</v>
      </c>
      <c r="H67" s="150"/>
      <c r="I67" s="151"/>
      <c r="J67"/>
      <c r="K67" s="131"/>
      <c r="L67" s="142" t="s">
        <v>15</v>
      </c>
      <c r="M67" s="132">
        <f>SUM(L63:L65)</f>
        <v>94</v>
      </c>
      <c r="N67" s="132">
        <f>SUM(L63:L65)</f>
        <v>94</v>
      </c>
      <c r="O67" s="147">
        <f>SUM(L63:L65)</f>
        <v>94</v>
      </c>
      <c r="P67" s="152"/>
      <c r="Q67" s="136">
        <f>SUM(P63:P65)</f>
        <v>1540</v>
      </c>
      <c r="R67" s="153"/>
      <c r="S67" s="151"/>
    </row>
    <row r="68" spans="1:19" ht="15">
      <c r="A68" s="131"/>
      <c r="B68" s="142" t="s">
        <v>16</v>
      </c>
      <c r="C68" s="154">
        <f>C67+C66</f>
        <v>596</v>
      </c>
      <c r="D68" s="154">
        <f>D67+D66</f>
        <v>543</v>
      </c>
      <c r="E68" s="154">
        <f>E67+E66</f>
        <v>585</v>
      </c>
      <c r="F68" s="149"/>
      <c r="G68" s="149" t="s">
        <v>0</v>
      </c>
      <c r="H68" s="155">
        <f>SUM(H63:H65)</f>
        <v>1724</v>
      </c>
      <c r="I68" s="156">
        <f>IF(H68&gt;R68,1,0)</f>
        <v>0</v>
      </c>
      <c r="J68"/>
      <c r="K68" s="131"/>
      <c r="L68" s="142" t="s">
        <v>16</v>
      </c>
      <c r="M68" s="154">
        <f>M67+M66</f>
        <v>612</v>
      </c>
      <c r="N68" s="154">
        <f>N67+N66</f>
        <v>622</v>
      </c>
      <c r="O68" s="154">
        <f>O67+O66</f>
        <v>588</v>
      </c>
      <c r="P68" s="157"/>
      <c r="Q68" s="149" t="s">
        <v>0</v>
      </c>
      <c r="R68" s="137">
        <f>SUM(R63:R65)</f>
        <v>1822</v>
      </c>
      <c r="S68" s="158">
        <f>IF(H68&lt;R68,1,0)</f>
        <v>1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2">IF(D68&gt;N68,3,0)</f>
        <v>0</v>
      </c>
      <c r="E69" s="159">
        <f t="shared" si="12"/>
        <v>0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3">IF(D68&lt;N68,3,0)</f>
        <v>3</v>
      </c>
      <c r="O69" s="159">
        <f t="shared" si="13"/>
        <v>3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1</v>
      </c>
      <c r="D70" s="162">
        <f>IF((D65+B65)&gt;(N65+L65),1,0)+IF((D64+B64)&gt;(N64+L64),1,0)+IF((D63+B63)&gt;(N63+L63),1,0)</f>
        <v>1</v>
      </c>
      <c r="E70" s="162">
        <f>IF((E65+B65)&gt;(O65+L65),1,0)+IF((E64+B64)&gt;(O64+L64),1,0)+IF((E63+B63)&gt;(O63+L63),1,0)</f>
        <v>1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2</v>
      </c>
      <c r="N70" s="162">
        <f>IF((D65+B65)&lt;(N65+L65),1,0)+IF((D64+B64)&lt;(N64+L64),1,0)+IF((D63+B63)&lt;(N63+L63),1,0)</f>
        <v>2</v>
      </c>
      <c r="O70" s="162">
        <f>IF((E65+B65)&lt;(O65+L65),1,0)+IF((E64+B64)&lt;(O64+L64),1,0)+IF((E63+B63)&lt;(O63+L63),1,0)</f>
        <v>2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1</v>
      </c>
      <c r="D71" s="163">
        <f>SUM(D69:D70)</f>
        <v>1</v>
      </c>
      <c r="E71" s="163">
        <f>SUM(E69:E70)</f>
        <v>1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5</v>
      </c>
      <c r="N71" s="163">
        <f t="shared" ref="N71:O71" si="14">SUM(N69:N70)</f>
        <v>5</v>
      </c>
      <c r="O71" s="163">
        <f t="shared" si="14"/>
        <v>5</v>
      </c>
      <c r="P71" s="166"/>
      <c r="Q71" s="164"/>
      <c r="R71" s="164"/>
      <c r="S71" s="165"/>
    </row>
  </sheetData>
  <sheetProtection password="C0BD" sheet="1" objects="1" scenarios="1"/>
  <mergeCells count="51"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A14:B14"/>
    <mergeCell ref="K14:L14"/>
    <mergeCell ref="C20:G20"/>
    <mergeCell ref="I20:I21"/>
    <mergeCell ref="S33:S34"/>
    <mergeCell ref="M20:Q20"/>
    <mergeCell ref="S20:S21"/>
    <mergeCell ref="C33:G33"/>
    <mergeCell ref="I33:I34"/>
    <mergeCell ref="M33:Q33"/>
    <mergeCell ref="A28:B28"/>
    <mergeCell ref="K28:L28"/>
    <mergeCell ref="A29:B29"/>
    <mergeCell ref="K29:L29"/>
    <mergeCell ref="A30:B30"/>
    <mergeCell ref="K30:L30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49:L51 B49:B51 L63:L65 B63:B65 L35:L37 B35:B37">
    <cfRule type="cellIs" dxfId="11" priority="2" stopIfTrue="1" operator="greaterThanOrEqual">
      <formula>200</formula>
    </cfRule>
  </conditionalFormatting>
  <conditionalFormatting sqref="M8:O10 C8:E10 M22:O24 C22:E24 M49:O51 C49:E51 M63:O65 C63:E65 M35:O37 C35:E37">
    <cfRule type="cellIs" dxfId="10" priority="1" stopIfTrue="1" operator="greaterThanOrEqual">
      <formula>200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6.710937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6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198"/>
      <c r="C2" s="5"/>
      <c r="D2" s="198"/>
      <c r="E2" s="198"/>
      <c r="F2" s="198"/>
      <c r="G2" s="4"/>
      <c r="H2" s="198"/>
      <c r="I2" s="5"/>
      <c r="J2" s="198"/>
      <c r="K2" s="198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198"/>
      <c r="C3" s="5"/>
      <c r="D3" s="198"/>
      <c r="E3" s="198"/>
      <c r="F3" s="198"/>
      <c r="G3" s="4"/>
      <c r="H3" s="198"/>
      <c r="I3" s="5"/>
      <c r="J3" s="198"/>
      <c r="K3" s="198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203</v>
      </c>
      <c r="B4" s="198"/>
      <c r="C4" s="6"/>
      <c r="D4" s="198"/>
      <c r="E4" s="198"/>
      <c r="F4" s="198"/>
      <c r="G4" s="211" t="s">
        <v>198</v>
      </c>
      <c r="H4" s="211"/>
      <c r="I4" s="211"/>
      <c r="J4" s="198"/>
      <c r="K4" s="198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198"/>
      <c r="C5" s="6"/>
      <c r="D5" s="198"/>
      <c r="E5" s="198"/>
      <c r="F5" s="198"/>
      <c r="G5" s="4"/>
      <c r="H5" s="198"/>
      <c r="I5" s="6"/>
      <c r="J5" s="198"/>
      <c r="K5" s="198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98</v>
      </c>
      <c r="D6" s="214"/>
      <c r="E6" s="214"/>
      <c r="F6" s="214"/>
      <c r="G6" s="215"/>
      <c r="H6" s="130">
        <f>SUM(C16+D16+E16+I13+I10+I9+I8)</f>
        <v>6</v>
      </c>
      <c r="I6" s="212" t="s">
        <v>65</v>
      </c>
      <c r="J6"/>
      <c r="K6" s="128" t="s">
        <v>20</v>
      </c>
      <c r="L6" s="129" t="s">
        <v>64</v>
      </c>
      <c r="M6" s="213" t="s">
        <v>106</v>
      </c>
      <c r="N6" s="214"/>
      <c r="O6" s="214"/>
      <c r="P6" s="214"/>
      <c r="Q6" s="215"/>
      <c r="R6" s="130">
        <f>SUM(M16+N16+O16+S13+S10+S9+S8)</f>
        <v>16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199" t="s">
        <v>11</v>
      </c>
      <c r="G7" s="199" t="s">
        <v>12</v>
      </c>
      <c r="H7" s="199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199" t="s">
        <v>11</v>
      </c>
      <c r="Q7" s="199" t="s">
        <v>12</v>
      </c>
      <c r="R7" s="199" t="s">
        <v>13</v>
      </c>
      <c r="S7" s="212"/>
    </row>
    <row r="8" spans="1:21" ht="15">
      <c r="A8" s="134" t="s">
        <v>204</v>
      </c>
      <c r="B8" s="132">
        <v>15</v>
      </c>
      <c r="C8" s="135">
        <v>189</v>
      </c>
      <c r="D8" s="135">
        <v>224</v>
      </c>
      <c r="E8" s="135">
        <v>209</v>
      </c>
      <c r="F8" s="136">
        <f>SUM(C8:E8)</f>
        <v>622</v>
      </c>
      <c r="G8" s="132">
        <f>B8*3</f>
        <v>45</v>
      </c>
      <c r="H8" s="137">
        <f>F8+G8</f>
        <v>667</v>
      </c>
      <c r="I8" s="138">
        <f>IF(H8&gt;R8,1,0)</f>
        <v>1</v>
      </c>
      <c r="J8"/>
      <c r="K8" s="134" t="s">
        <v>107</v>
      </c>
      <c r="L8" s="132">
        <v>5</v>
      </c>
      <c r="M8" s="135">
        <v>236</v>
      </c>
      <c r="N8" s="135">
        <v>222</v>
      </c>
      <c r="O8" s="135">
        <v>169</v>
      </c>
      <c r="P8" s="136">
        <f>SUM(M8:O8)</f>
        <v>627</v>
      </c>
      <c r="Q8" s="132">
        <f>L8*3</f>
        <v>15</v>
      </c>
      <c r="R8" s="137">
        <f>P8+Q8</f>
        <v>642</v>
      </c>
      <c r="S8" s="138">
        <f>IF(R8&gt;H8,1,0)</f>
        <v>0</v>
      </c>
    </row>
    <row r="9" spans="1:21" ht="15">
      <c r="A9" s="134" t="s">
        <v>101</v>
      </c>
      <c r="B9" s="132">
        <v>42</v>
      </c>
      <c r="C9" s="135">
        <v>154</v>
      </c>
      <c r="D9" s="135">
        <v>138</v>
      </c>
      <c r="E9" s="135">
        <v>148</v>
      </c>
      <c r="F9" s="136">
        <f>SUM(C9:E9)</f>
        <v>440</v>
      </c>
      <c r="G9" s="132">
        <f>B9*3</f>
        <v>126</v>
      </c>
      <c r="H9" s="137">
        <f>F9+G9</f>
        <v>566</v>
      </c>
      <c r="I9" s="138">
        <f>IF(H9&gt;R9,1,0)</f>
        <v>0</v>
      </c>
      <c r="J9"/>
      <c r="K9" s="134" t="s">
        <v>108</v>
      </c>
      <c r="L9" s="132">
        <v>25</v>
      </c>
      <c r="M9" s="135">
        <v>194</v>
      </c>
      <c r="N9" s="135">
        <v>166</v>
      </c>
      <c r="O9" s="135">
        <v>199</v>
      </c>
      <c r="P9" s="136">
        <f>SUM(M9:O9)</f>
        <v>559</v>
      </c>
      <c r="Q9" s="132">
        <f>L9*3</f>
        <v>75</v>
      </c>
      <c r="R9" s="137">
        <f>P9+Q9</f>
        <v>634</v>
      </c>
      <c r="S9" s="138">
        <f>IF(R9&gt;H9,1,0)</f>
        <v>1</v>
      </c>
    </row>
    <row r="10" spans="1:21" ht="15">
      <c r="A10" s="134" t="s">
        <v>205</v>
      </c>
      <c r="B10" s="132">
        <v>0</v>
      </c>
      <c r="C10" s="135">
        <v>181</v>
      </c>
      <c r="D10" s="135">
        <v>181</v>
      </c>
      <c r="E10" s="135">
        <v>181</v>
      </c>
      <c r="F10" s="139">
        <f>SUM(C10:E10)</f>
        <v>543</v>
      </c>
      <c r="G10" s="132">
        <f>B10*3</f>
        <v>0</v>
      </c>
      <c r="H10" s="140">
        <f>F10+G10</f>
        <v>543</v>
      </c>
      <c r="I10" s="138">
        <f>IF(H10&gt;R10,1,0)</f>
        <v>0</v>
      </c>
      <c r="J10"/>
      <c r="K10" s="134" t="s">
        <v>109</v>
      </c>
      <c r="L10" s="132">
        <v>5</v>
      </c>
      <c r="M10" s="135">
        <v>225</v>
      </c>
      <c r="N10" s="135">
        <v>224</v>
      </c>
      <c r="O10" s="135">
        <v>189</v>
      </c>
      <c r="P10" s="139">
        <f>SUM(M10:O10)</f>
        <v>638</v>
      </c>
      <c r="Q10" s="132">
        <f>L10*3</f>
        <v>15</v>
      </c>
      <c r="R10" s="140">
        <f>P10+Q10</f>
        <v>653</v>
      </c>
      <c r="S10" s="141">
        <f>IF(R10&gt;H10,1,0)</f>
        <v>1</v>
      </c>
    </row>
    <row r="11" spans="1:21" ht="15">
      <c r="A11" s="131"/>
      <c r="B11" s="142" t="s">
        <v>14</v>
      </c>
      <c r="C11" s="132">
        <f>SUM(C8:C10)</f>
        <v>524</v>
      </c>
      <c r="D11" s="132">
        <f>SUM(D8:D10)</f>
        <v>543</v>
      </c>
      <c r="E11" s="132">
        <f>SUM(E8:E10)</f>
        <v>538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655</v>
      </c>
      <c r="N11" s="132">
        <f>SUM(N8:N10)</f>
        <v>612</v>
      </c>
      <c r="O11" s="147">
        <f>SUM(O8:O10)</f>
        <v>557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57</v>
      </c>
      <c r="D12" s="132">
        <f>SUM(B8:B10)</f>
        <v>57</v>
      </c>
      <c r="E12" s="132">
        <f>SUM(B8:B10)</f>
        <v>57</v>
      </c>
      <c r="F12" s="149"/>
      <c r="G12" s="136">
        <f>SUM(F8:F10)</f>
        <v>1605</v>
      </c>
      <c r="H12" s="150"/>
      <c r="I12" s="151"/>
      <c r="J12"/>
      <c r="K12" s="131"/>
      <c r="L12" s="142" t="s">
        <v>15</v>
      </c>
      <c r="M12" s="132">
        <f>SUM(L8:L10)</f>
        <v>35</v>
      </c>
      <c r="N12" s="132">
        <f>SUM(L8:L10)</f>
        <v>35</v>
      </c>
      <c r="O12" s="147">
        <f>SUM(L8:L10)</f>
        <v>35</v>
      </c>
      <c r="P12" s="152"/>
      <c r="Q12" s="136">
        <f>SUM(P8:P10)</f>
        <v>1824</v>
      </c>
      <c r="R12" s="153"/>
      <c r="S12" s="151"/>
    </row>
    <row r="13" spans="1:21" ht="15">
      <c r="A13" s="131"/>
      <c r="B13" s="142" t="s">
        <v>16</v>
      </c>
      <c r="C13" s="154">
        <f>C12+C11</f>
        <v>581</v>
      </c>
      <c r="D13" s="154">
        <f>D12+D11</f>
        <v>600</v>
      </c>
      <c r="E13" s="154">
        <f>E12+E11</f>
        <v>595</v>
      </c>
      <c r="F13" s="149"/>
      <c r="G13" s="149" t="s">
        <v>0</v>
      </c>
      <c r="H13" s="155">
        <f>SUM(H8:H10)</f>
        <v>1776</v>
      </c>
      <c r="I13" s="156">
        <f>IF(H13&gt;R13,1,0)</f>
        <v>0</v>
      </c>
      <c r="J13"/>
      <c r="K13" s="131"/>
      <c r="L13" s="142" t="s">
        <v>16</v>
      </c>
      <c r="M13" s="154">
        <f>M12+M11</f>
        <v>690</v>
      </c>
      <c r="N13" s="154">
        <f>N12+N11</f>
        <v>647</v>
      </c>
      <c r="O13" s="154">
        <f>O12+O11</f>
        <v>592</v>
      </c>
      <c r="P13" s="157"/>
      <c r="Q13" s="149" t="s">
        <v>0</v>
      </c>
      <c r="R13" s="137">
        <f>SUM(R8:R10)</f>
        <v>1929</v>
      </c>
      <c r="S13" s="158">
        <f>IF(H13&lt;R13,1,0)</f>
        <v>1</v>
      </c>
    </row>
    <row r="14" spans="1:21" ht="15">
      <c r="A14" s="216" t="s">
        <v>66</v>
      </c>
      <c r="B14" s="216"/>
      <c r="C14" s="159">
        <f>IF(C13&gt;M13,3,0)</f>
        <v>0</v>
      </c>
      <c r="D14" s="159">
        <f t="shared" ref="D14:E14" si="0">IF(D13&gt;N13,3,0)</f>
        <v>0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3</v>
      </c>
      <c r="N14" s="159">
        <f t="shared" ref="N14:O14" si="1">IF(D13&lt;N13,3,0)</f>
        <v>3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0</v>
      </c>
      <c r="D15" s="162">
        <f>IF((D10+B10)&gt;(N10+L10),1,0)+IF((D9+B9)&gt;(N9+L9),1,0)+IF((D8+B8)&gt;(N8+L8),1,0)</f>
        <v>1</v>
      </c>
      <c r="E15" s="162">
        <f>IF((E10+B10)&gt;(O10+L10),1,0)+IF((E9+B9)&gt;(O9+L9),1,0)+IF((E8+B8)&gt;(O8+L8),1,0)</f>
        <v>1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3</v>
      </c>
      <c r="N15" s="162">
        <f>IF((D10+B10)&lt;(N10+L10),1,0)+IF((D9+B9)&lt;(N9+L9),1,0)+IF((D8+B8)&lt;(N8+L8),1,0)</f>
        <v>2</v>
      </c>
      <c r="O15" s="162">
        <f>IF((E10+B10)&lt;(O10+L10),1,0)+IF((E9+B9)&lt;(O9+L9),1,0)+IF((E8+B8)&lt;(O8+L8),1,0)</f>
        <v>2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0</v>
      </c>
      <c r="D16" s="163">
        <f>SUM(D14:D15)</f>
        <v>1</v>
      </c>
      <c r="E16" s="163">
        <f>SUM(E14:E15)</f>
        <v>4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6</v>
      </c>
      <c r="N16" s="163">
        <f t="shared" ref="N16:O16" si="2">SUM(N14:N15)</f>
        <v>5</v>
      </c>
      <c r="O16" s="163">
        <f t="shared" si="2"/>
        <v>2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87</v>
      </c>
      <c r="D20" s="214"/>
      <c r="E20" s="214"/>
      <c r="F20" s="214"/>
      <c r="G20" s="215"/>
      <c r="H20" s="130">
        <f>SUM(C30+D30+E30+I27+I24+I23+I22)</f>
        <v>8</v>
      </c>
      <c r="I20" s="212" t="s">
        <v>65</v>
      </c>
      <c r="J20"/>
      <c r="K20" s="128" t="s">
        <v>24</v>
      </c>
      <c r="L20" s="129" t="s">
        <v>64</v>
      </c>
      <c r="M20" s="213" t="s">
        <v>102</v>
      </c>
      <c r="N20" s="214"/>
      <c r="O20" s="214"/>
      <c r="P20" s="214"/>
      <c r="Q20" s="215"/>
      <c r="R20" s="130">
        <f>SUM(M30+N30+O30+S27+S24+S23+S22)</f>
        <v>14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199" t="s">
        <v>11</v>
      </c>
      <c r="G21" s="199" t="s">
        <v>12</v>
      </c>
      <c r="H21" s="199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199" t="s">
        <v>11</v>
      </c>
      <c r="Q21" s="199" t="s">
        <v>12</v>
      </c>
      <c r="R21" s="199" t="s">
        <v>13</v>
      </c>
      <c r="S21" s="212"/>
    </row>
    <row r="22" spans="1:19" ht="15">
      <c r="A22" s="134" t="s">
        <v>180</v>
      </c>
      <c r="B22" s="132">
        <v>36</v>
      </c>
      <c r="C22" s="135">
        <v>147</v>
      </c>
      <c r="D22" s="135">
        <v>163</v>
      </c>
      <c r="E22" s="135">
        <v>179</v>
      </c>
      <c r="F22" s="136">
        <f>SUM(C22:E22)</f>
        <v>489</v>
      </c>
      <c r="G22" s="132">
        <f>B22*3</f>
        <v>108</v>
      </c>
      <c r="H22" s="137">
        <f>F22+G22</f>
        <v>597</v>
      </c>
      <c r="I22" s="138">
        <f>IF(H22&gt;R22,1,0)</f>
        <v>1</v>
      </c>
      <c r="J22"/>
      <c r="K22" s="134" t="s">
        <v>104</v>
      </c>
      <c r="L22" s="132">
        <v>35</v>
      </c>
      <c r="M22" s="135">
        <v>165</v>
      </c>
      <c r="N22" s="135">
        <v>165</v>
      </c>
      <c r="O22" s="135">
        <v>145</v>
      </c>
      <c r="P22" s="136">
        <f>SUM(M22:O22)</f>
        <v>475</v>
      </c>
      <c r="Q22" s="132">
        <f>L22*3</f>
        <v>105</v>
      </c>
      <c r="R22" s="137">
        <f>P22+Q22</f>
        <v>580</v>
      </c>
      <c r="S22" s="138">
        <f>IF(R22&gt;H22,1,0)</f>
        <v>0</v>
      </c>
    </row>
    <row r="23" spans="1:19" ht="15">
      <c r="A23" s="134" t="s">
        <v>90</v>
      </c>
      <c r="B23" s="132">
        <v>24</v>
      </c>
      <c r="C23" s="135">
        <v>156</v>
      </c>
      <c r="D23" s="135">
        <v>156</v>
      </c>
      <c r="E23" s="135">
        <v>223</v>
      </c>
      <c r="F23" s="136">
        <f>SUM(C23:E23)</f>
        <v>535</v>
      </c>
      <c r="G23" s="132">
        <f>B23*3</f>
        <v>72</v>
      </c>
      <c r="H23" s="137">
        <f>F23+G23</f>
        <v>607</v>
      </c>
      <c r="I23" s="138">
        <f>IF(H23&gt;R23,1,0)</f>
        <v>1</v>
      </c>
      <c r="J23"/>
      <c r="K23" s="134" t="s">
        <v>167</v>
      </c>
      <c r="L23" s="132">
        <v>5</v>
      </c>
      <c r="M23" s="135">
        <v>170</v>
      </c>
      <c r="N23" s="135">
        <v>182</v>
      </c>
      <c r="O23" s="135">
        <v>188</v>
      </c>
      <c r="P23" s="136">
        <f>SUM(M23:O23)</f>
        <v>540</v>
      </c>
      <c r="Q23" s="132">
        <f>L23*3</f>
        <v>15</v>
      </c>
      <c r="R23" s="137">
        <f>P23+Q23</f>
        <v>555</v>
      </c>
      <c r="S23" s="138">
        <f>IF(R23&gt;H23,1,0)</f>
        <v>0</v>
      </c>
    </row>
    <row r="24" spans="1:19" ht="15">
      <c r="A24" s="134" t="s">
        <v>206</v>
      </c>
      <c r="B24" s="132">
        <v>0</v>
      </c>
      <c r="C24" s="135">
        <v>141</v>
      </c>
      <c r="D24" s="135">
        <v>141</v>
      </c>
      <c r="E24" s="135">
        <v>141</v>
      </c>
      <c r="F24" s="139">
        <f>SUM(C24:E24)</f>
        <v>423</v>
      </c>
      <c r="G24" s="132">
        <f>B24*3</f>
        <v>0</v>
      </c>
      <c r="H24" s="140">
        <f>F24+G24</f>
        <v>423</v>
      </c>
      <c r="I24" s="138">
        <f>IF(H24&gt;R24,1,0)</f>
        <v>0</v>
      </c>
      <c r="J24"/>
      <c r="K24" s="134" t="s">
        <v>207</v>
      </c>
      <c r="L24" s="132">
        <v>0</v>
      </c>
      <c r="M24" s="135">
        <v>170</v>
      </c>
      <c r="N24" s="135">
        <v>170</v>
      </c>
      <c r="O24" s="135">
        <v>170</v>
      </c>
      <c r="P24" s="139">
        <f>SUM(M24:O24)</f>
        <v>510</v>
      </c>
      <c r="Q24" s="132">
        <f>L24*3</f>
        <v>0</v>
      </c>
      <c r="R24" s="140">
        <f>P24+Q24</f>
        <v>510</v>
      </c>
      <c r="S24" s="141">
        <f>IF(R24&gt;H24,1,0)</f>
        <v>1</v>
      </c>
    </row>
    <row r="25" spans="1:19" ht="15">
      <c r="A25" s="131"/>
      <c r="B25" s="142" t="s">
        <v>14</v>
      </c>
      <c r="C25" s="132">
        <f>SUM(C22:C24)</f>
        <v>444</v>
      </c>
      <c r="D25" s="132">
        <f>SUM(D22:D24)</f>
        <v>460</v>
      </c>
      <c r="E25" s="132">
        <f>SUM(E22:E24)</f>
        <v>543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505</v>
      </c>
      <c r="N25" s="132">
        <f>SUM(N22:N24)</f>
        <v>517</v>
      </c>
      <c r="O25" s="147">
        <f>SUM(O22:O24)</f>
        <v>503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60</v>
      </c>
      <c r="D26" s="132">
        <f>SUM(B22:B24)</f>
        <v>60</v>
      </c>
      <c r="E26" s="132">
        <f>SUM(B22:B24)</f>
        <v>60</v>
      </c>
      <c r="F26" s="149"/>
      <c r="G26" s="136">
        <f>SUM(F22:F24)</f>
        <v>1447</v>
      </c>
      <c r="H26" s="150"/>
      <c r="I26" s="151"/>
      <c r="J26"/>
      <c r="K26" s="131"/>
      <c r="L26" s="142" t="s">
        <v>15</v>
      </c>
      <c r="M26" s="132">
        <f>SUM(L22:L24)</f>
        <v>40</v>
      </c>
      <c r="N26" s="132">
        <f>SUM(L22:L24)</f>
        <v>40</v>
      </c>
      <c r="O26" s="147">
        <f>SUM(L22:L24)</f>
        <v>40</v>
      </c>
      <c r="P26" s="152"/>
      <c r="Q26" s="136">
        <f>SUM(P22:P24)</f>
        <v>1525</v>
      </c>
      <c r="R26" s="153"/>
      <c r="S26" s="151"/>
    </row>
    <row r="27" spans="1:19" ht="15">
      <c r="A27" s="131"/>
      <c r="B27" s="142" t="s">
        <v>16</v>
      </c>
      <c r="C27" s="154">
        <f>C26+C25</f>
        <v>504</v>
      </c>
      <c r="D27" s="154">
        <f>D26+D25</f>
        <v>520</v>
      </c>
      <c r="E27" s="154">
        <f>E26+E25</f>
        <v>603</v>
      </c>
      <c r="F27" s="149"/>
      <c r="G27" s="149" t="s">
        <v>0</v>
      </c>
      <c r="H27" s="155">
        <f>SUM(H22:H24)</f>
        <v>1627</v>
      </c>
      <c r="I27" s="156">
        <f>IF(H27&gt;R27,1,0)</f>
        <v>0</v>
      </c>
      <c r="J27"/>
      <c r="K27" s="131"/>
      <c r="L27" s="142" t="s">
        <v>16</v>
      </c>
      <c r="M27" s="154">
        <f>M26+M25</f>
        <v>545</v>
      </c>
      <c r="N27" s="154">
        <f>N26+N25</f>
        <v>557</v>
      </c>
      <c r="O27" s="154">
        <f>O26+O25</f>
        <v>543</v>
      </c>
      <c r="P27" s="157"/>
      <c r="Q27" s="149" t="s">
        <v>0</v>
      </c>
      <c r="R27" s="137">
        <f>SUM(R22:R24)</f>
        <v>1645</v>
      </c>
      <c r="S27" s="158">
        <f>IF(H27&lt;R27,1,0)</f>
        <v>1</v>
      </c>
    </row>
    <row r="28" spans="1:19" ht="15">
      <c r="A28" s="216" t="s">
        <v>66</v>
      </c>
      <c r="B28" s="216"/>
      <c r="C28" s="159">
        <f>IF(C27&gt;M27,3,0)</f>
        <v>0</v>
      </c>
      <c r="D28" s="159">
        <f t="shared" ref="D28:E28" si="3">IF(D27&gt;N27,3,0)</f>
        <v>0</v>
      </c>
      <c r="E28" s="159">
        <f t="shared" si="3"/>
        <v>3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3</v>
      </c>
      <c r="N28" s="159">
        <f t="shared" ref="N28:O28" si="4">IF(D27&lt;N27,3,0)</f>
        <v>3</v>
      </c>
      <c r="O28" s="159">
        <f t="shared" si="4"/>
        <v>0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1</v>
      </c>
      <c r="D29" s="162">
        <f>IF((D24+B24)&gt;(N24+L24),1,0)+IF((D23+B23)&gt;(N23+L23),1,0)+IF((D22+B22)&gt;(N22+L22),1,0)</f>
        <v>0</v>
      </c>
      <c r="E29" s="162">
        <f>IF((E24+B24)&gt;(O24+L24),1,0)+IF((E23+B23)&gt;(O23+L23),1,0)+IF((E22+B22)&gt;(O22+L22),1,0)</f>
        <v>2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2</v>
      </c>
      <c r="N29" s="162">
        <f>IF((D24+B24)&lt;(N24+L24),1,0)+IF((D23+B23)&lt;(N23+L23),1,0)+IF((D22+B22)&lt;(N22+L22),1,0)</f>
        <v>3</v>
      </c>
      <c r="O29" s="162">
        <f>IF((E24+B24)&lt;(O24+L24),1,0)+IF((E23+B23)&lt;(O23+L23),1,0)+IF((E22+B22)&lt;(O22+L22),1,0)</f>
        <v>1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1</v>
      </c>
      <c r="D30" s="163">
        <f>SUM(D28:D29)</f>
        <v>0</v>
      </c>
      <c r="E30" s="163">
        <f>SUM(E28:E29)</f>
        <v>5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5</v>
      </c>
      <c r="N30" s="163">
        <f t="shared" ref="N30:O30" si="5">SUM(N28:N29)</f>
        <v>6</v>
      </c>
      <c r="O30" s="163">
        <f t="shared" si="5"/>
        <v>1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29" t="s">
        <v>64</v>
      </c>
      <c r="C33" s="213" t="s">
        <v>91</v>
      </c>
      <c r="D33" s="214"/>
      <c r="E33" s="214"/>
      <c r="F33" s="214"/>
      <c r="G33" s="215"/>
      <c r="H33" s="130">
        <f>SUM(C43+D43+E43+I40+I37+I36+I35)</f>
        <v>12</v>
      </c>
      <c r="I33" s="212" t="s">
        <v>65</v>
      </c>
      <c r="J33"/>
      <c r="K33" s="128" t="s">
        <v>28</v>
      </c>
      <c r="L33" s="129" t="s">
        <v>64</v>
      </c>
      <c r="M33" s="213" t="s">
        <v>114</v>
      </c>
      <c r="N33" s="214"/>
      <c r="O33" s="214"/>
      <c r="P33" s="214"/>
      <c r="Q33" s="215"/>
      <c r="R33" s="130">
        <f>SUM(M43+N43+O43+S40+S37+S36+S35)</f>
        <v>10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199" t="s">
        <v>11</v>
      </c>
      <c r="G34" s="199" t="s">
        <v>12</v>
      </c>
      <c r="H34" s="199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199" t="s">
        <v>11</v>
      </c>
      <c r="Q34" s="199" t="s">
        <v>12</v>
      </c>
      <c r="R34" s="199" t="s">
        <v>13</v>
      </c>
      <c r="S34" s="212"/>
    </row>
    <row r="35" spans="1:19" ht="15">
      <c r="A35" s="134" t="s">
        <v>192</v>
      </c>
      <c r="B35" s="132">
        <v>19</v>
      </c>
      <c r="C35" s="135">
        <v>156</v>
      </c>
      <c r="D35" s="135">
        <v>186</v>
      </c>
      <c r="E35" s="135">
        <v>193</v>
      </c>
      <c r="F35" s="136">
        <f>SUM(C35:E35)</f>
        <v>535</v>
      </c>
      <c r="G35" s="132">
        <f>B35*3</f>
        <v>57</v>
      </c>
      <c r="H35" s="137">
        <f>F35+G35</f>
        <v>592</v>
      </c>
      <c r="I35" s="138">
        <f>IF(H35&gt;R35,1,0)</f>
        <v>1</v>
      </c>
      <c r="J35"/>
      <c r="K35" s="134" t="s">
        <v>115</v>
      </c>
      <c r="L35" s="132">
        <v>45</v>
      </c>
      <c r="M35" s="135">
        <v>151</v>
      </c>
      <c r="N35" s="135">
        <v>138</v>
      </c>
      <c r="O35" s="135">
        <v>144</v>
      </c>
      <c r="P35" s="136">
        <f>SUM(M35:O35)</f>
        <v>433</v>
      </c>
      <c r="Q35" s="132">
        <f>L35*3</f>
        <v>135</v>
      </c>
      <c r="R35" s="137">
        <f>P35+Q35</f>
        <v>568</v>
      </c>
      <c r="S35" s="138">
        <f>IF(R35&gt;H35,1,0)</f>
        <v>0</v>
      </c>
    </row>
    <row r="36" spans="1:19" ht="15">
      <c r="A36" s="134" t="s">
        <v>94</v>
      </c>
      <c r="B36" s="132">
        <v>30</v>
      </c>
      <c r="C36" s="135">
        <v>148</v>
      </c>
      <c r="D36" s="135">
        <v>132</v>
      </c>
      <c r="E36" s="135">
        <v>159</v>
      </c>
      <c r="F36" s="136">
        <f>SUM(C36:E36)</f>
        <v>439</v>
      </c>
      <c r="G36" s="132">
        <f>B36*3</f>
        <v>90</v>
      </c>
      <c r="H36" s="137">
        <f>F36+G36</f>
        <v>529</v>
      </c>
      <c r="I36" s="138">
        <f>IF(H36&gt;R36,1,0)</f>
        <v>1</v>
      </c>
      <c r="J36"/>
      <c r="K36" s="134" t="s">
        <v>116</v>
      </c>
      <c r="L36" s="132">
        <v>37</v>
      </c>
      <c r="M36" s="135">
        <v>138</v>
      </c>
      <c r="N36" s="135">
        <v>137</v>
      </c>
      <c r="O36" s="135">
        <v>141</v>
      </c>
      <c r="P36" s="136">
        <f>SUM(M36:O36)</f>
        <v>416</v>
      </c>
      <c r="Q36" s="132">
        <f>L36*3</f>
        <v>111</v>
      </c>
      <c r="R36" s="137">
        <f>P36+Q36</f>
        <v>527</v>
      </c>
      <c r="S36" s="138">
        <f>IF(R36&gt;H36,1,0)</f>
        <v>0</v>
      </c>
    </row>
    <row r="37" spans="1:19" ht="15">
      <c r="A37" s="134" t="s">
        <v>147</v>
      </c>
      <c r="B37" s="132">
        <v>43</v>
      </c>
      <c r="C37" s="135">
        <v>167</v>
      </c>
      <c r="D37" s="135">
        <v>153</v>
      </c>
      <c r="E37" s="135">
        <v>172</v>
      </c>
      <c r="F37" s="139">
        <f>SUM(C37:E37)</f>
        <v>492</v>
      </c>
      <c r="G37" s="132">
        <f>B37*3</f>
        <v>129</v>
      </c>
      <c r="H37" s="140">
        <f>F37+G37</f>
        <v>621</v>
      </c>
      <c r="I37" s="138">
        <f>IF(H37&gt;R37,1,0)</f>
        <v>0</v>
      </c>
      <c r="J37"/>
      <c r="K37" s="134" t="s">
        <v>117</v>
      </c>
      <c r="L37" s="132">
        <v>36</v>
      </c>
      <c r="M37" s="135">
        <v>160</v>
      </c>
      <c r="N37" s="135">
        <v>197</v>
      </c>
      <c r="O37" s="135">
        <v>161</v>
      </c>
      <c r="P37" s="139">
        <f>SUM(M37:O37)</f>
        <v>518</v>
      </c>
      <c r="Q37" s="132">
        <f>L37*3</f>
        <v>108</v>
      </c>
      <c r="R37" s="140">
        <f>P37+Q37</f>
        <v>626</v>
      </c>
      <c r="S37" s="141">
        <f>IF(R37&gt;H37,1,0)</f>
        <v>1</v>
      </c>
    </row>
    <row r="38" spans="1:19" ht="15">
      <c r="A38" s="131"/>
      <c r="B38" s="142" t="s">
        <v>14</v>
      </c>
      <c r="C38" s="132">
        <f>SUM(C35:C37)</f>
        <v>471</v>
      </c>
      <c r="D38" s="132">
        <f>SUM(D35:D37)</f>
        <v>471</v>
      </c>
      <c r="E38" s="132">
        <f>SUM(E35:E37)</f>
        <v>524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449</v>
      </c>
      <c r="N38" s="132">
        <f>SUM(N35:N37)</f>
        <v>472</v>
      </c>
      <c r="O38" s="147">
        <f>SUM(O35:O37)</f>
        <v>446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92</v>
      </c>
      <c r="D39" s="132">
        <f>SUM(B35:B37)</f>
        <v>92</v>
      </c>
      <c r="E39" s="132">
        <f>SUM(B35:B37)</f>
        <v>92</v>
      </c>
      <c r="F39" s="149"/>
      <c r="G39" s="136">
        <f>SUM(F35:F37)</f>
        <v>1466</v>
      </c>
      <c r="H39" s="150"/>
      <c r="I39" s="151"/>
      <c r="J39"/>
      <c r="K39" s="131"/>
      <c r="L39" s="142" t="s">
        <v>15</v>
      </c>
      <c r="M39" s="132">
        <f>SUM(L35:L37)</f>
        <v>118</v>
      </c>
      <c r="N39" s="132">
        <f>SUM(L35:L37)</f>
        <v>118</v>
      </c>
      <c r="O39" s="147">
        <f>SUM(L35:L37)</f>
        <v>118</v>
      </c>
      <c r="P39" s="152"/>
      <c r="Q39" s="136">
        <f>SUM(P35:P37)</f>
        <v>1367</v>
      </c>
      <c r="R39" s="153"/>
      <c r="S39" s="151"/>
    </row>
    <row r="40" spans="1:19" ht="15">
      <c r="A40" s="131"/>
      <c r="B40" s="142" t="s">
        <v>16</v>
      </c>
      <c r="C40" s="154">
        <f>C39+C38</f>
        <v>563</v>
      </c>
      <c r="D40" s="154">
        <f>D39+D38</f>
        <v>563</v>
      </c>
      <c r="E40" s="154">
        <f>E39+E38</f>
        <v>616</v>
      </c>
      <c r="F40" s="149"/>
      <c r="G40" s="149" t="s">
        <v>0</v>
      </c>
      <c r="H40" s="155">
        <f>SUM(H35:H37)</f>
        <v>1742</v>
      </c>
      <c r="I40" s="156">
        <f>IF(H40&gt;R40,1,0)</f>
        <v>1</v>
      </c>
      <c r="J40"/>
      <c r="K40" s="131"/>
      <c r="L40" s="142" t="s">
        <v>16</v>
      </c>
      <c r="M40" s="154">
        <f>M39+M38</f>
        <v>567</v>
      </c>
      <c r="N40" s="154">
        <f>N39+N38</f>
        <v>590</v>
      </c>
      <c r="O40" s="154">
        <f>O39+O38</f>
        <v>564</v>
      </c>
      <c r="P40" s="157"/>
      <c r="Q40" s="149" t="s">
        <v>0</v>
      </c>
      <c r="R40" s="137">
        <f>SUM(R35:R37)</f>
        <v>1721</v>
      </c>
      <c r="S40" s="158">
        <f>IF(H40&lt;R40,1,0)</f>
        <v>0</v>
      </c>
    </row>
    <row r="41" spans="1:19" ht="15">
      <c r="A41" s="216" t="s">
        <v>66</v>
      </c>
      <c r="B41" s="216"/>
      <c r="C41" s="159">
        <f>IF(C40&gt;M40,3,0)</f>
        <v>0</v>
      </c>
      <c r="D41" s="159">
        <f t="shared" ref="D41:E41" si="6">IF(D40&gt;N40,3,0)</f>
        <v>0</v>
      </c>
      <c r="E41" s="159">
        <f t="shared" si="6"/>
        <v>3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3</v>
      </c>
      <c r="N41" s="159">
        <f t="shared" ref="N41:O41" si="7">IF(D40&lt;N40,3,0)</f>
        <v>3</v>
      </c>
      <c r="O41" s="159">
        <f t="shared" si="7"/>
        <v>0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2</v>
      </c>
      <c r="D42" s="162">
        <f>IF((D37+B37)&gt;(N37+L37),1,0)+IF((D36+B36)&gt;(N36+L36),1,0)+IF((D35+B35)&gt;(N35+L35),1,0)</f>
        <v>1</v>
      </c>
      <c r="E42" s="162">
        <f>IF((E37+B37)&gt;(O37+L37),1,0)+IF((E36+B36)&gt;(O36+L36),1,0)+IF((E35+B35)&gt;(O35+L35),1,0)</f>
        <v>3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1</v>
      </c>
      <c r="N42" s="162">
        <f>IF((D37+B37)&lt;(N37+L37),1,0)+IF((D36+B36)&lt;(N36+L36),1,0)+IF((D35+B35)&lt;(N35+L35),1,0)</f>
        <v>2</v>
      </c>
      <c r="O42" s="162">
        <f>IF((E37+B37)&lt;(O37+L37),1,0)+IF((E36+B36)&lt;(O36+L36),1,0)+IF((E35+B35)&lt;(O35+L35),1,0)</f>
        <v>0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2</v>
      </c>
      <c r="D43" s="163">
        <f>SUM(D41:D42)</f>
        <v>1</v>
      </c>
      <c r="E43" s="163">
        <f>SUM(E41:E42)</f>
        <v>6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4</v>
      </c>
      <c r="N43" s="163">
        <f t="shared" ref="N43:O43" si="8">SUM(N41:N42)</f>
        <v>5</v>
      </c>
      <c r="O43" s="163">
        <f t="shared" si="8"/>
        <v>0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83</v>
      </c>
      <c r="D47" s="214"/>
      <c r="E47" s="214"/>
      <c r="F47" s="214"/>
      <c r="G47" s="215"/>
      <c r="H47" s="130">
        <f>SUM(C57+D57+E57+I54+I51+I50+I49)</f>
        <v>9</v>
      </c>
      <c r="I47" s="212" t="s">
        <v>65</v>
      </c>
      <c r="J47"/>
      <c r="K47" s="128" t="s">
        <v>32</v>
      </c>
      <c r="L47" s="129" t="s">
        <v>64</v>
      </c>
      <c r="M47" s="213" t="s">
        <v>118</v>
      </c>
      <c r="N47" s="214"/>
      <c r="O47" s="214"/>
      <c r="P47" s="214"/>
      <c r="Q47" s="215"/>
      <c r="R47" s="130">
        <f>SUM(M57+N57+O57+S54+S51+S50+S49)</f>
        <v>13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199" t="s">
        <v>11</v>
      </c>
      <c r="G48" s="199" t="s">
        <v>12</v>
      </c>
      <c r="H48" s="199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199" t="s">
        <v>11</v>
      </c>
      <c r="Q48" s="199" t="s">
        <v>12</v>
      </c>
      <c r="R48" s="199" t="s">
        <v>13</v>
      </c>
      <c r="S48" s="212"/>
    </row>
    <row r="49" spans="1:19" ht="15">
      <c r="A49" s="134" t="s">
        <v>84</v>
      </c>
      <c r="B49" s="132">
        <v>10</v>
      </c>
      <c r="C49" s="135">
        <v>201</v>
      </c>
      <c r="D49" s="135">
        <v>177</v>
      </c>
      <c r="E49" s="135">
        <v>187</v>
      </c>
      <c r="F49" s="136">
        <f>SUM(C49:E49)</f>
        <v>565</v>
      </c>
      <c r="G49" s="132">
        <f>B49*3</f>
        <v>30</v>
      </c>
      <c r="H49" s="137">
        <f>F49+G49</f>
        <v>595</v>
      </c>
      <c r="I49" s="138">
        <f>IF(H49&gt;R49,1,0)</f>
        <v>0</v>
      </c>
      <c r="J49"/>
      <c r="K49" s="134" t="s">
        <v>119</v>
      </c>
      <c r="L49" s="132">
        <v>28</v>
      </c>
      <c r="M49" s="135">
        <v>147</v>
      </c>
      <c r="N49" s="135">
        <v>206</v>
      </c>
      <c r="O49" s="135">
        <v>218</v>
      </c>
      <c r="P49" s="136">
        <f>SUM(M49:O49)</f>
        <v>571</v>
      </c>
      <c r="Q49" s="132">
        <f>L49*3</f>
        <v>84</v>
      </c>
      <c r="R49" s="137">
        <f>P49+Q49</f>
        <v>655</v>
      </c>
      <c r="S49" s="138">
        <f>IF(R49&gt;H49,1,0)</f>
        <v>1</v>
      </c>
    </row>
    <row r="50" spans="1:19" ht="15">
      <c r="A50" s="134" t="s">
        <v>208</v>
      </c>
      <c r="B50" s="132">
        <v>36</v>
      </c>
      <c r="C50" s="135">
        <v>154</v>
      </c>
      <c r="D50" s="135">
        <v>147</v>
      </c>
      <c r="E50" s="135">
        <v>155</v>
      </c>
      <c r="F50" s="136">
        <f>SUM(C50:E50)</f>
        <v>456</v>
      </c>
      <c r="G50" s="132">
        <f>B50*3</f>
        <v>108</v>
      </c>
      <c r="H50" s="137">
        <f>F50+G50</f>
        <v>564</v>
      </c>
      <c r="I50" s="138">
        <f>IF(H50&gt;R50,1,0)</f>
        <v>1</v>
      </c>
      <c r="J50"/>
      <c r="K50" s="134" t="s">
        <v>120</v>
      </c>
      <c r="L50" s="132">
        <v>10</v>
      </c>
      <c r="M50" s="135">
        <v>175</v>
      </c>
      <c r="N50" s="135">
        <v>157</v>
      </c>
      <c r="O50" s="135">
        <v>169</v>
      </c>
      <c r="P50" s="136">
        <f>SUM(M50:O50)</f>
        <v>501</v>
      </c>
      <c r="Q50" s="132">
        <f>L50*3</f>
        <v>30</v>
      </c>
      <c r="R50" s="137">
        <f>P50+Q50</f>
        <v>531</v>
      </c>
      <c r="S50" s="138">
        <f>IF(R50&gt;H50,1,0)</f>
        <v>0</v>
      </c>
    </row>
    <row r="51" spans="1:19" ht="15">
      <c r="A51" s="134" t="s">
        <v>194</v>
      </c>
      <c r="B51" s="132">
        <v>12</v>
      </c>
      <c r="C51" s="135">
        <v>163</v>
      </c>
      <c r="D51" s="135">
        <v>169</v>
      </c>
      <c r="E51" s="135">
        <v>201</v>
      </c>
      <c r="F51" s="139">
        <f>SUM(C51:E51)</f>
        <v>533</v>
      </c>
      <c r="G51" s="132">
        <f>B51*3</f>
        <v>36</v>
      </c>
      <c r="H51" s="140">
        <f>F51+G51</f>
        <v>569</v>
      </c>
      <c r="I51" s="138">
        <f>IF(H51&gt;R51,1,0)</f>
        <v>0</v>
      </c>
      <c r="J51"/>
      <c r="K51" s="134" t="s">
        <v>121</v>
      </c>
      <c r="L51" s="132">
        <v>1</v>
      </c>
      <c r="M51" s="135">
        <v>246</v>
      </c>
      <c r="N51" s="135">
        <v>257</v>
      </c>
      <c r="O51" s="135">
        <v>162</v>
      </c>
      <c r="P51" s="139">
        <f>SUM(M51:O51)</f>
        <v>665</v>
      </c>
      <c r="Q51" s="132">
        <f>L51*3</f>
        <v>3</v>
      </c>
      <c r="R51" s="140">
        <f>P51+Q51</f>
        <v>668</v>
      </c>
      <c r="S51" s="141">
        <f>IF(R51&gt;H51,1,0)</f>
        <v>1</v>
      </c>
    </row>
    <row r="52" spans="1:19" ht="15">
      <c r="A52" s="131"/>
      <c r="B52" s="142" t="s">
        <v>14</v>
      </c>
      <c r="C52" s="132">
        <f>SUM(C49:C51)</f>
        <v>518</v>
      </c>
      <c r="D52" s="132">
        <f>SUM(D49:D51)</f>
        <v>493</v>
      </c>
      <c r="E52" s="132">
        <f>SUM(E49:E51)</f>
        <v>543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568</v>
      </c>
      <c r="N52" s="132">
        <f>SUM(N49:N51)</f>
        <v>620</v>
      </c>
      <c r="O52" s="147">
        <f>SUM(O49:O51)</f>
        <v>549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58</v>
      </c>
      <c r="D53" s="132">
        <f>SUM(B49:B51)</f>
        <v>58</v>
      </c>
      <c r="E53" s="132">
        <f>SUM(B49:B51)</f>
        <v>58</v>
      </c>
      <c r="F53" s="149"/>
      <c r="G53" s="136">
        <f>SUM(F49:F51)</f>
        <v>1554</v>
      </c>
      <c r="H53" s="150"/>
      <c r="I53" s="151"/>
      <c r="J53"/>
      <c r="K53" s="131"/>
      <c r="L53" s="142" t="s">
        <v>15</v>
      </c>
      <c r="M53" s="132">
        <f>SUM(L49:L51)</f>
        <v>39</v>
      </c>
      <c r="N53" s="132">
        <f>SUM(L49:L51)</f>
        <v>39</v>
      </c>
      <c r="O53" s="147">
        <f>SUM(L49:L51)</f>
        <v>39</v>
      </c>
      <c r="P53" s="152"/>
      <c r="Q53" s="136">
        <f>SUM(P49:P51)</f>
        <v>1737</v>
      </c>
      <c r="R53" s="153"/>
      <c r="S53" s="151"/>
    </row>
    <row r="54" spans="1:19" ht="15">
      <c r="A54" s="131"/>
      <c r="B54" s="142" t="s">
        <v>16</v>
      </c>
      <c r="C54" s="154">
        <f>C53+C52</f>
        <v>576</v>
      </c>
      <c r="D54" s="154">
        <f>D53+D52</f>
        <v>551</v>
      </c>
      <c r="E54" s="154">
        <f>E53+E52</f>
        <v>601</v>
      </c>
      <c r="F54" s="149"/>
      <c r="G54" s="149" t="s">
        <v>0</v>
      </c>
      <c r="H54" s="155">
        <f>SUM(H49:H51)</f>
        <v>1728</v>
      </c>
      <c r="I54" s="156">
        <f>IF(H54&gt;R54,1,0)</f>
        <v>0</v>
      </c>
      <c r="J54"/>
      <c r="K54" s="131"/>
      <c r="L54" s="142" t="s">
        <v>16</v>
      </c>
      <c r="M54" s="154">
        <f>M53+M52</f>
        <v>607</v>
      </c>
      <c r="N54" s="154">
        <f>N53+N52</f>
        <v>659</v>
      </c>
      <c r="O54" s="154">
        <f>O53+O52</f>
        <v>588</v>
      </c>
      <c r="P54" s="157"/>
      <c r="Q54" s="149" t="s">
        <v>0</v>
      </c>
      <c r="R54" s="137">
        <f>SUM(R49:R51)</f>
        <v>1854</v>
      </c>
      <c r="S54" s="158">
        <f>IF(H54&lt;R54,1,0)</f>
        <v>1</v>
      </c>
    </row>
    <row r="55" spans="1:19" ht="15">
      <c r="A55" s="216" t="s">
        <v>66</v>
      </c>
      <c r="B55" s="216"/>
      <c r="C55" s="159">
        <f>IF(C54&gt;M54,3,0)</f>
        <v>0</v>
      </c>
      <c r="D55" s="159">
        <f t="shared" ref="D55:E55" si="9">IF(D54&gt;N54,3,0)</f>
        <v>0</v>
      </c>
      <c r="E55" s="159">
        <f t="shared" si="9"/>
        <v>3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3</v>
      </c>
      <c r="N55" s="159">
        <f t="shared" ref="N55:O55" si="10">IF(D54&lt;N54,3,0)</f>
        <v>3</v>
      </c>
      <c r="O55" s="159">
        <f t="shared" si="10"/>
        <v>0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2</v>
      </c>
      <c r="D56" s="162">
        <f>IF((D51+B51)&gt;(N51+L51),1,0)+IF((D50+B50)&gt;(N50+L50),1,0)+IF((D49+B49)&gt;(N49+L49),1,0)</f>
        <v>1</v>
      </c>
      <c r="E56" s="162">
        <f>IF((E51+B51)&gt;(O51+L51),1,0)+IF((E50+B50)&gt;(O50+L50),1,0)+IF((E49+B49)&gt;(O49+L49),1,0)</f>
        <v>2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1</v>
      </c>
      <c r="N56" s="162">
        <f>IF((D51+B51)&lt;(N51+L51),1,0)+IF((D50+B50)&lt;(N50+L50),1,0)+IF((D49+B49)&lt;(N49+L49),1,0)</f>
        <v>2</v>
      </c>
      <c r="O56" s="162">
        <f>IF((E51+B51)&lt;(O51+L51),1,0)+IF((E50+B50)&lt;(O50+L50),1,0)+IF((E49+B49)&lt;(O49+L49),1,0)</f>
        <v>1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2</v>
      </c>
      <c r="D57" s="163">
        <f>SUM(D55:D56)</f>
        <v>1</v>
      </c>
      <c r="E57" s="163">
        <f>SUM(E55:E56)</f>
        <v>5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4</v>
      </c>
      <c r="N57" s="163">
        <f t="shared" ref="N57:O57" si="11">SUM(N55:N56)</f>
        <v>5</v>
      </c>
      <c r="O57" s="163">
        <f t="shared" si="11"/>
        <v>1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152</v>
      </c>
      <c r="D61" s="214"/>
      <c r="E61" s="214"/>
      <c r="F61" s="214"/>
      <c r="G61" s="215"/>
      <c r="H61" s="130">
        <f>SUM(C71+D71+E71+I68+I65+I64+I63)</f>
        <v>0</v>
      </c>
      <c r="I61" s="212" t="s">
        <v>65</v>
      </c>
      <c r="J61"/>
      <c r="K61" s="128" t="s">
        <v>156</v>
      </c>
      <c r="L61" s="129" t="s">
        <v>64</v>
      </c>
      <c r="M61" s="213" t="s">
        <v>110</v>
      </c>
      <c r="N61" s="214"/>
      <c r="O61" s="214"/>
      <c r="P61" s="214"/>
      <c r="Q61" s="215"/>
      <c r="R61" s="130">
        <f>SUM(M71+N71+O71+S68+S65+S64+S63)</f>
        <v>22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199" t="s">
        <v>11</v>
      </c>
      <c r="G62" s="199" t="s">
        <v>12</v>
      </c>
      <c r="H62" s="199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199" t="s">
        <v>11</v>
      </c>
      <c r="Q62" s="199" t="s">
        <v>12</v>
      </c>
      <c r="R62" s="199" t="s">
        <v>13</v>
      </c>
      <c r="S62" s="212"/>
    </row>
    <row r="63" spans="1:19" ht="15">
      <c r="A63" s="134"/>
      <c r="B63" s="132">
        <v>0</v>
      </c>
      <c r="C63" s="135">
        <v>0</v>
      </c>
      <c r="D63" s="135">
        <v>0</v>
      </c>
      <c r="E63" s="135">
        <v>0</v>
      </c>
      <c r="F63" s="136">
        <f>SUM(C63:E63)</f>
        <v>0</v>
      </c>
      <c r="G63" s="132">
        <f>B63*3</f>
        <v>0</v>
      </c>
      <c r="H63" s="137">
        <f>F63+G63</f>
        <v>0</v>
      </c>
      <c r="I63" s="138">
        <f>IF(H63&gt;R63,1,0)</f>
        <v>0</v>
      </c>
      <c r="J63"/>
      <c r="K63" s="134" t="s">
        <v>113</v>
      </c>
      <c r="L63" s="132">
        <v>31</v>
      </c>
      <c r="M63" s="135">
        <v>168</v>
      </c>
      <c r="N63" s="135">
        <v>162</v>
      </c>
      <c r="O63" s="135">
        <v>107</v>
      </c>
      <c r="P63" s="136">
        <f>SUM(M63:O63)</f>
        <v>437</v>
      </c>
      <c r="Q63" s="132">
        <f>L63*3</f>
        <v>93</v>
      </c>
      <c r="R63" s="137">
        <f>P63+Q63</f>
        <v>530</v>
      </c>
      <c r="S63" s="138">
        <f>IF(R63&gt;H63,1,0)</f>
        <v>1</v>
      </c>
    </row>
    <row r="64" spans="1:19" ht="15">
      <c r="A64" s="134"/>
      <c r="B64" s="132">
        <v>0</v>
      </c>
      <c r="C64" s="135">
        <v>0</v>
      </c>
      <c r="D64" s="135">
        <v>0</v>
      </c>
      <c r="E64" s="135">
        <v>0</v>
      </c>
      <c r="F64" s="136">
        <f>SUM(C64:E64)</f>
        <v>0</v>
      </c>
      <c r="G64" s="132">
        <f>B64*3</f>
        <v>0</v>
      </c>
      <c r="H64" s="137">
        <f>F64+G64</f>
        <v>0</v>
      </c>
      <c r="I64" s="138">
        <f>IF(H64&gt;R64,1,0)</f>
        <v>0</v>
      </c>
      <c r="J64"/>
      <c r="K64" s="134" t="s">
        <v>162</v>
      </c>
      <c r="L64" s="132">
        <v>49</v>
      </c>
      <c r="M64" s="135">
        <v>117</v>
      </c>
      <c r="N64" s="135">
        <v>148</v>
      </c>
      <c r="O64" s="135">
        <v>136</v>
      </c>
      <c r="P64" s="136">
        <f>SUM(M64:O64)</f>
        <v>401</v>
      </c>
      <c r="Q64" s="132">
        <f>L64*3</f>
        <v>147</v>
      </c>
      <c r="R64" s="137">
        <f>P64+Q64</f>
        <v>548</v>
      </c>
      <c r="S64" s="138">
        <f>IF(R64&gt;H64,1,0)</f>
        <v>1</v>
      </c>
    </row>
    <row r="65" spans="1:19" ht="15">
      <c r="A65" s="134"/>
      <c r="B65" s="132">
        <v>0</v>
      </c>
      <c r="C65" s="135">
        <v>0</v>
      </c>
      <c r="D65" s="135">
        <v>0</v>
      </c>
      <c r="E65" s="135">
        <v>0</v>
      </c>
      <c r="F65" s="139">
        <f>SUM(C65:E65)</f>
        <v>0</v>
      </c>
      <c r="G65" s="132">
        <f>B65*3</f>
        <v>0</v>
      </c>
      <c r="H65" s="140">
        <f>F65+G65</f>
        <v>0</v>
      </c>
      <c r="I65" s="138">
        <f>IF(H65&gt;R65,1,0)</f>
        <v>0</v>
      </c>
      <c r="J65"/>
      <c r="K65" s="134" t="s">
        <v>145</v>
      </c>
      <c r="L65" s="132">
        <v>9</v>
      </c>
      <c r="M65" s="135">
        <v>178</v>
      </c>
      <c r="N65" s="135">
        <v>179</v>
      </c>
      <c r="O65" s="135">
        <v>180</v>
      </c>
      <c r="P65" s="139">
        <f>SUM(M65:O65)</f>
        <v>537</v>
      </c>
      <c r="Q65" s="132">
        <f>L65*3</f>
        <v>27</v>
      </c>
      <c r="R65" s="140">
        <f>P65+Q65</f>
        <v>564</v>
      </c>
      <c r="S65" s="141">
        <f>IF(R65&gt;H65,1,0)</f>
        <v>1</v>
      </c>
    </row>
    <row r="66" spans="1:19" ht="15">
      <c r="A66" s="131"/>
      <c r="B66" s="142" t="s">
        <v>14</v>
      </c>
      <c r="C66" s="132">
        <f>SUM(C63:C65)</f>
        <v>0</v>
      </c>
      <c r="D66" s="132">
        <f>SUM(D63:D65)</f>
        <v>0</v>
      </c>
      <c r="E66" s="132">
        <f>SUM(E63:E65)</f>
        <v>0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463</v>
      </c>
      <c r="N66" s="132">
        <f>SUM(N63:N65)</f>
        <v>489</v>
      </c>
      <c r="O66" s="147">
        <f>SUM(O63:O65)</f>
        <v>423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0</v>
      </c>
      <c r="D67" s="132">
        <f>SUM(B63:B65)</f>
        <v>0</v>
      </c>
      <c r="E67" s="132">
        <f>SUM(B63:B65)</f>
        <v>0</v>
      </c>
      <c r="F67" s="149"/>
      <c r="G67" s="136">
        <f>SUM(F63:F65)</f>
        <v>0</v>
      </c>
      <c r="H67" s="150"/>
      <c r="I67" s="151"/>
      <c r="J67"/>
      <c r="K67" s="131"/>
      <c r="L67" s="142" t="s">
        <v>15</v>
      </c>
      <c r="M67" s="132">
        <f>SUM(L63:L65)</f>
        <v>89</v>
      </c>
      <c r="N67" s="132">
        <f>SUM(L63:L65)</f>
        <v>89</v>
      </c>
      <c r="O67" s="147">
        <f>SUM(L63:L65)</f>
        <v>89</v>
      </c>
      <c r="P67" s="152"/>
      <c r="Q67" s="136">
        <f>SUM(P63:P65)</f>
        <v>1375</v>
      </c>
      <c r="R67" s="153"/>
      <c r="S67" s="151"/>
    </row>
    <row r="68" spans="1:19" ht="15">
      <c r="A68" s="131"/>
      <c r="B68" s="142" t="s">
        <v>16</v>
      </c>
      <c r="C68" s="154">
        <f>C67+C66</f>
        <v>0</v>
      </c>
      <c r="D68" s="154">
        <f>D67+D66</f>
        <v>0</v>
      </c>
      <c r="E68" s="154">
        <f>E67+E66</f>
        <v>0</v>
      </c>
      <c r="F68" s="149"/>
      <c r="G68" s="149" t="s">
        <v>0</v>
      </c>
      <c r="H68" s="155">
        <f>SUM(H63:H65)</f>
        <v>0</v>
      </c>
      <c r="I68" s="156">
        <f>IF(H68&gt;R68,1,0)</f>
        <v>0</v>
      </c>
      <c r="J68"/>
      <c r="K68" s="131"/>
      <c r="L68" s="142" t="s">
        <v>16</v>
      </c>
      <c r="M68" s="154">
        <f>M67+M66</f>
        <v>552</v>
      </c>
      <c r="N68" s="154">
        <f>N67+N66</f>
        <v>578</v>
      </c>
      <c r="O68" s="154">
        <f>O67+O66</f>
        <v>512</v>
      </c>
      <c r="P68" s="157"/>
      <c r="Q68" s="149" t="s">
        <v>0</v>
      </c>
      <c r="R68" s="137">
        <f>SUM(R63:R65)</f>
        <v>1642</v>
      </c>
      <c r="S68" s="158">
        <f>IF(H68&lt;R68,1,0)</f>
        <v>1</v>
      </c>
    </row>
    <row r="69" spans="1:19" ht="15">
      <c r="A69" s="216" t="s">
        <v>66</v>
      </c>
      <c r="B69" s="216"/>
      <c r="C69" s="159">
        <f>IF(C68&gt;M68,3,0)</f>
        <v>0</v>
      </c>
      <c r="D69" s="159">
        <f t="shared" ref="D69:E69" si="12">IF(D68&gt;N68,3,0)</f>
        <v>0</v>
      </c>
      <c r="E69" s="159">
        <f t="shared" si="12"/>
        <v>0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3</v>
      </c>
      <c r="N69" s="159">
        <f t="shared" ref="N69:O69" si="13">IF(D68&lt;N68,3,0)</f>
        <v>3</v>
      </c>
      <c r="O69" s="159">
        <f t="shared" si="13"/>
        <v>3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0</v>
      </c>
      <c r="D70" s="162">
        <f>IF((D65+B65)&gt;(N65+L65),1,0)+IF((D64+B64)&gt;(N64+L64),1,0)+IF((D63+B63)&gt;(N63+L63),1,0)</f>
        <v>0</v>
      </c>
      <c r="E70" s="162">
        <f>IF((E65+B65)&gt;(O65+L65),1,0)+IF((E64+B64)&gt;(O64+L64),1,0)+IF((E63+B63)&gt;(O63+L63),1,0)</f>
        <v>0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3</v>
      </c>
      <c r="N70" s="162">
        <f>IF((D65+B65)&lt;(N65+L65),1,0)+IF((D64+B64)&lt;(N64+L64),1,0)+IF((D63+B63)&lt;(N63+L63),1,0)</f>
        <v>3</v>
      </c>
      <c r="O70" s="162">
        <f>IF((E65+B65)&lt;(O65+L65),1,0)+IF((E64+B64)&lt;(O64+L64),1,0)+IF((E63+B63)&lt;(O63+L63),1,0)</f>
        <v>3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0</v>
      </c>
      <c r="D71" s="163">
        <f>SUM(D69:D70)</f>
        <v>0</v>
      </c>
      <c r="E71" s="163">
        <f>SUM(E69:E70)</f>
        <v>0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6</v>
      </c>
      <c r="N71" s="163">
        <f t="shared" ref="N71:O71" si="14">SUM(N69:N70)</f>
        <v>6</v>
      </c>
      <c r="O71" s="163">
        <f t="shared" si="14"/>
        <v>6</v>
      </c>
      <c r="P71" s="166"/>
      <c r="Q71" s="164"/>
      <c r="R71" s="164"/>
      <c r="S71" s="165"/>
    </row>
  </sheetData>
  <sheetProtection password="C0BD" sheet="1" objects="1" scenarios="1"/>
  <mergeCells count="51"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A14:B14"/>
    <mergeCell ref="K14:L14"/>
    <mergeCell ref="C20:G20"/>
    <mergeCell ref="I20:I21"/>
    <mergeCell ref="S33:S34"/>
    <mergeCell ref="M20:Q20"/>
    <mergeCell ref="S20:S21"/>
    <mergeCell ref="C33:G33"/>
    <mergeCell ref="I33:I34"/>
    <mergeCell ref="M33:Q33"/>
    <mergeCell ref="A28:B28"/>
    <mergeCell ref="K28:L28"/>
    <mergeCell ref="A29:B29"/>
    <mergeCell ref="K29:L29"/>
    <mergeCell ref="A30:B30"/>
    <mergeCell ref="K30:L30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49:L51 B49:B51 L63:L65 B63:B65 L35:L37 B35:B37">
    <cfRule type="cellIs" dxfId="9" priority="2" stopIfTrue="1" operator="greaterThanOrEqual">
      <formula>200</formula>
    </cfRule>
  </conditionalFormatting>
  <conditionalFormatting sqref="M8:O10 C8:E10 M22:O24 C22:E24 M49:O51 C49:E51 M63:O65 C63:E65 M35:O37 C35:E37">
    <cfRule type="cellIs" dxfId="8" priority="1" stopIfTrue="1" operator="greaterThanOrEqual">
      <formula>200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1"/>
  <sheetViews>
    <sheetView workbookViewId="0"/>
  </sheetViews>
  <sheetFormatPr baseColWidth="10" defaultColWidth="11.42578125" defaultRowHeight="12.75"/>
  <cols>
    <col min="1" max="1" width="26.7109375" style="3" customWidth="1"/>
    <col min="2" max="2" width="7.85546875" style="3" customWidth="1"/>
    <col min="3" max="3" width="7.42578125" style="3" customWidth="1"/>
    <col min="4" max="4" width="8.5703125" style="3" customWidth="1"/>
    <col min="5" max="5" width="7" style="3" customWidth="1"/>
    <col min="6" max="6" width="7.42578125" style="3" bestFit="1" customWidth="1"/>
    <col min="7" max="7" width="8.5703125" style="3" bestFit="1" customWidth="1"/>
    <col min="8" max="8" width="7.42578125" style="3" customWidth="1"/>
    <col min="9" max="9" width="11.42578125" style="3"/>
    <col min="10" max="10" width="3.42578125" style="3" customWidth="1"/>
    <col min="11" max="11" width="26" style="3" customWidth="1"/>
    <col min="12" max="12" width="7.85546875" style="3" customWidth="1"/>
    <col min="13" max="13" width="7.5703125" style="3" customWidth="1"/>
    <col min="14" max="14" width="8.7109375" style="3" customWidth="1"/>
    <col min="15" max="15" width="7.5703125" style="3" customWidth="1"/>
    <col min="16" max="16" width="8.85546875" style="3" customWidth="1"/>
    <col min="17" max="17" width="8.42578125" style="3" customWidth="1"/>
    <col min="18" max="18" width="8.28515625" style="3" customWidth="1"/>
    <col min="19" max="19" width="9.140625" style="3" customWidth="1"/>
    <col min="20" max="20" width="11.42578125" style="3"/>
    <col min="21" max="21" width="2.85546875" style="3" customWidth="1"/>
    <col min="22" max="16384" width="11.42578125" style="3"/>
  </cols>
  <sheetData>
    <row r="1" spans="1:2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70</v>
      </c>
      <c r="B2" s="201"/>
      <c r="C2" s="5"/>
      <c r="D2" s="201"/>
      <c r="E2" s="201"/>
      <c r="F2" s="201"/>
      <c r="G2" s="4"/>
      <c r="H2" s="201"/>
      <c r="I2" s="5"/>
      <c r="J2" s="201"/>
      <c r="K2" s="201"/>
      <c r="L2" s="5"/>
      <c r="M2" s="5"/>
      <c r="N2" s="2"/>
      <c r="O2" s="5"/>
      <c r="P2" s="5"/>
      <c r="Q2" s="5"/>
      <c r="R2" s="5"/>
      <c r="S2" s="5"/>
      <c r="T2" s="5"/>
      <c r="U2" s="5"/>
    </row>
    <row r="3" spans="1:21">
      <c r="A3" s="4" t="s">
        <v>82</v>
      </c>
      <c r="B3" s="201"/>
      <c r="C3" s="5"/>
      <c r="D3" s="201"/>
      <c r="E3" s="201"/>
      <c r="F3" s="201"/>
      <c r="G3" s="4"/>
      <c r="H3" s="201"/>
      <c r="I3" s="5"/>
      <c r="J3" s="201"/>
      <c r="K3" s="201"/>
      <c r="L3" s="5"/>
      <c r="M3" s="5"/>
      <c r="N3" s="2"/>
      <c r="O3" s="5"/>
      <c r="P3" s="5"/>
      <c r="Q3" s="5"/>
      <c r="R3" s="5"/>
      <c r="S3" s="5"/>
      <c r="T3" s="5"/>
      <c r="U3" s="5"/>
    </row>
    <row r="4" spans="1:21">
      <c r="A4" s="4" t="s">
        <v>209</v>
      </c>
      <c r="B4" s="201"/>
      <c r="C4" s="6"/>
      <c r="D4" s="201"/>
      <c r="E4" s="201"/>
      <c r="F4" s="201"/>
      <c r="G4" s="211" t="s">
        <v>210</v>
      </c>
      <c r="H4" s="211"/>
      <c r="I4" s="211"/>
      <c r="J4" s="201"/>
      <c r="K4" s="201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>
      <c r="A5" s="4"/>
      <c r="B5" s="201"/>
      <c r="C5" s="6"/>
      <c r="D5" s="201"/>
      <c r="E5" s="201"/>
      <c r="F5" s="201"/>
      <c r="G5" s="4"/>
      <c r="H5" s="201"/>
      <c r="I5" s="6"/>
      <c r="J5" s="201"/>
      <c r="K5" s="201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128" t="s">
        <v>18</v>
      </c>
      <c r="B6" s="129" t="s">
        <v>64</v>
      </c>
      <c r="C6" s="213" t="s">
        <v>114</v>
      </c>
      <c r="D6" s="214"/>
      <c r="E6" s="214"/>
      <c r="F6" s="214"/>
      <c r="G6" s="215"/>
      <c r="H6" s="130">
        <f>SUM(C16+D16+E16+I13+I10+I9+I8)</f>
        <v>22</v>
      </c>
      <c r="I6" s="212" t="s">
        <v>65</v>
      </c>
      <c r="J6"/>
      <c r="K6" s="128" t="s">
        <v>20</v>
      </c>
      <c r="L6" s="129" t="s">
        <v>64</v>
      </c>
      <c r="M6" s="213" t="s">
        <v>98</v>
      </c>
      <c r="N6" s="214"/>
      <c r="O6" s="214"/>
      <c r="P6" s="214"/>
      <c r="Q6" s="215"/>
      <c r="R6" s="130">
        <f>SUM(M16+N16+O16+S13+S10+S9+S8)</f>
        <v>0</v>
      </c>
      <c r="S6" s="212" t="s">
        <v>65</v>
      </c>
    </row>
    <row r="7" spans="1:21" ht="38.25">
      <c r="A7" s="131" t="s">
        <v>6</v>
      </c>
      <c r="B7" s="132" t="s">
        <v>7</v>
      </c>
      <c r="C7" s="168" t="s">
        <v>8</v>
      </c>
      <c r="D7" s="132" t="s">
        <v>9</v>
      </c>
      <c r="E7" s="132" t="s">
        <v>10</v>
      </c>
      <c r="F7" s="202" t="s">
        <v>11</v>
      </c>
      <c r="G7" s="202" t="s">
        <v>12</v>
      </c>
      <c r="H7" s="202" t="s">
        <v>13</v>
      </c>
      <c r="I7" s="212"/>
      <c r="J7"/>
      <c r="K7" s="131" t="s">
        <v>6</v>
      </c>
      <c r="L7" s="132" t="s">
        <v>7</v>
      </c>
      <c r="M7" s="132" t="s">
        <v>8</v>
      </c>
      <c r="N7" s="132" t="s">
        <v>9</v>
      </c>
      <c r="O7" s="132" t="s">
        <v>10</v>
      </c>
      <c r="P7" s="202" t="s">
        <v>11</v>
      </c>
      <c r="Q7" s="202" t="s">
        <v>12</v>
      </c>
      <c r="R7" s="202" t="s">
        <v>13</v>
      </c>
      <c r="S7" s="212"/>
    </row>
    <row r="8" spans="1:21" ht="15">
      <c r="A8" s="134" t="s">
        <v>115</v>
      </c>
      <c r="B8" s="132">
        <v>45</v>
      </c>
      <c r="C8" s="135">
        <v>171</v>
      </c>
      <c r="D8" s="135">
        <v>199</v>
      </c>
      <c r="E8" s="135">
        <v>148</v>
      </c>
      <c r="F8" s="136">
        <f>SUM(C8:E8)</f>
        <v>518</v>
      </c>
      <c r="G8" s="132">
        <f>B8*3</f>
        <v>135</v>
      </c>
      <c r="H8" s="137">
        <f>F8+G8</f>
        <v>653</v>
      </c>
      <c r="I8" s="138">
        <f>IF(H8&gt;R8,1,0)</f>
        <v>1</v>
      </c>
      <c r="J8"/>
      <c r="K8" s="134"/>
      <c r="L8" s="132"/>
      <c r="M8" s="135"/>
      <c r="N8" s="135"/>
      <c r="O8" s="135"/>
      <c r="P8" s="136">
        <f>SUM(M8:O8)</f>
        <v>0</v>
      </c>
      <c r="Q8" s="132">
        <f>L8*3</f>
        <v>0</v>
      </c>
      <c r="R8" s="137">
        <f>P8+Q8</f>
        <v>0</v>
      </c>
      <c r="S8" s="138">
        <f>IF(R8&gt;H8,1,0)</f>
        <v>0</v>
      </c>
    </row>
    <row r="9" spans="1:21" ht="15">
      <c r="A9" s="134" t="s">
        <v>116</v>
      </c>
      <c r="B9" s="132">
        <v>39</v>
      </c>
      <c r="C9" s="135">
        <v>163</v>
      </c>
      <c r="D9" s="135">
        <v>151</v>
      </c>
      <c r="E9" s="135">
        <v>133</v>
      </c>
      <c r="F9" s="136">
        <f>SUM(C9:E9)</f>
        <v>447</v>
      </c>
      <c r="G9" s="132">
        <f>B9*3</f>
        <v>117</v>
      </c>
      <c r="H9" s="137">
        <f>F9+G9</f>
        <v>564</v>
      </c>
      <c r="I9" s="138">
        <f>IF(H9&gt;R9,1,0)</f>
        <v>1</v>
      </c>
      <c r="J9"/>
      <c r="K9" s="134"/>
      <c r="L9" s="132"/>
      <c r="M9" s="135"/>
      <c r="N9" s="135"/>
      <c r="O9" s="135"/>
      <c r="P9" s="136">
        <f>SUM(M9:O9)</f>
        <v>0</v>
      </c>
      <c r="Q9" s="132">
        <f>L9*3</f>
        <v>0</v>
      </c>
      <c r="R9" s="137">
        <f>P9+Q9</f>
        <v>0</v>
      </c>
      <c r="S9" s="138">
        <f>IF(R9&gt;H9,1,0)</f>
        <v>0</v>
      </c>
    </row>
    <row r="10" spans="1:21" ht="15">
      <c r="A10" s="134" t="s">
        <v>117</v>
      </c>
      <c r="B10" s="132">
        <v>37</v>
      </c>
      <c r="C10" s="135">
        <v>193</v>
      </c>
      <c r="D10" s="135">
        <v>184</v>
      </c>
      <c r="E10" s="135">
        <v>151</v>
      </c>
      <c r="F10" s="139">
        <f>SUM(C10:E10)</f>
        <v>528</v>
      </c>
      <c r="G10" s="132">
        <f>B10*3</f>
        <v>111</v>
      </c>
      <c r="H10" s="140">
        <f>F10+G10</f>
        <v>639</v>
      </c>
      <c r="I10" s="138">
        <f>IF(H10&gt;R10,1,0)</f>
        <v>1</v>
      </c>
      <c r="J10"/>
      <c r="K10" s="134"/>
      <c r="L10" s="132"/>
      <c r="M10" s="135"/>
      <c r="N10" s="135"/>
      <c r="O10" s="135"/>
      <c r="P10" s="139">
        <f>SUM(M10:O10)</f>
        <v>0</v>
      </c>
      <c r="Q10" s="132">
        <f>L10*3</f>
        <v>0</v>
      </c>
      <c r="R10" s="140">
        <f>P10+Q10</f>
        <v>0</v>
      </c>
      <c r="S10" s="141">
        <f>IF(R10&gt;H10,1,0)</f>
        <v>0</v>
      </c>
    </row>
    <row r="11" spans="1:21" ht="15">
      <c r="A11" s="131"/>
      <c r="B11" s="142" t="s">
        <v>14</v>
      </c>
      <c r="C11" s="132">
        <f>SUM(C8:C10)</f>
        <v>527</v>
      </c>
      <c r="D11" s="132">
        <f>SUM(D8:D10)</f>
        <v>534</v>
      </c>
      <c r="E11" s="132">
        <f>SUM(E8:E10)</f>
        <v>432</v>
      </c>
      <c r="F11" s="143"/>
      <c r="G11" s="144"/>
      <c r="H11" s="145"/>
      <c r="I11" s="146"/>
      <c r="J11"/>
      <c r="K11" s="131"/>
      <c r="L11" s="142" t="s">
        <v>14</v>
      </c>
      <c r="M11" s="132">
        <f>SUM(M8:M10)</f>
        <v>0</v>
      </c>
      <c r="N11" s="132">
        <f>SUM(N8:N10)</f>
        <v>0</v>
      </c>
      <c r="O11" s="147">
        <f>SUM(O8:O10)</f>
        <v>0</v>
      </c>
      <c r="P11" s="148"/>
      <c r="Q11" s="144"/>
      <c r="R11" s="145"/>
      <c r="S11" s="146"/>
    </row>
    <row r="12" spans="1:21" ht="15">
      <c r="A12" s="131"/>
      <c r="B12" s="142" t="s">
        <v>15</v>
      </c>
      <c r="C12" s="132">
        <f>SUM(B8:B10)</f>
        <v>121</v>
      </c>
      <c r="D12" s="132">
        <f>SUM(B8:B10)</f>
        <v>121</v>
      </c>
      <c r="E12" s="132">
        <f>SUM(B8:B10)</f>
        <v>121</v>
      </c>
      <c r="F12" s="149"/>
      <c r="G12" s="136">
        <f>SUM(F8:F10)</f>
        <v>1493</v>
      </c>
      <c r="H12" s="150"/>
      <c r="I12" s="151"/>
      <c r="J12"/>
      <c r="K12" s="131"/>
      <c r="L12" s="142" t="s">
        <v>15</v>
      </c>
      <c r="M12" s="132">
        <f>SUM(L8:L10)</f>
        <v>0</v>
      </c>
      <c r="N12" s="132">
        <f>SUM(L8:L10)</f>
        <v>0</v>
      </c>
      <c r="O12" s="147">
        <f>SUM(L8:L10)</f>
        <v>0</v>
      </c>
      <c r="P12" s="152"/>
      <c r="Q12" s="136">
        <f>SUM(P8:P10)</f>
        <v>0</v>
      </c>
      <c r="R12" s="153"/>
      <c r="S12" s="151"/>
    </row>
    <row r="13" spans="1:21" ht="15">
      <c r="A13" s="131"/>
      <c r="B13" s="142" t="s">
        <v>16</v>
      </c>
      <c r="C13" s="154">
        <f>C12+C11</f>
        <v>648</v>
      </c>
      <c r="D13" s="154">
        <f>D12+D11</f>
        <v>655</v>
      </c>
      <c r="E13" s="154">
        <f>E12+E11</f>
        <v>553</v>
      </c>
      <c r="F13" s="149"/>
      <c r="G13" s="149" t="s">
        <v>0</v>
      </c>
      <c r="H13" s="155">
        <f>SUM(H8:H10)</f>
        <v>1856</v>
      </c>
      <c r="I13" s="156">
        <f>IF(H13&gt;R13,1,0)</f>
        <v>1</v>
      </c>
      <c r="J13"/>
      <c r="K13" s="131"/>
      <c r="L13" s="142" t="s">
        <v>16</v>
      </c>
      <c r="M13" s="154">
        <f>M12+M11</f>
        <v>0</v>
      </c>
      <c r="N13" s="154">
        <f>N12+N11</f>
        <v>0</v>
      </c>
      <c r="O13" s="154">
        <f>O12+O11</f>
        <v>0</v>
      </c>
      <c r="P13" s="157"/>
      <c r="Q13" s="149" t="s">
        <v>0</v>
      </c>
      <c r="R13" s="137">
        <f>SUM(R8:R10)</f>
        <v>0</v>
      </c>
      <c r="S13" s="158">
        <f>IF(H13&lt;R13,1,0)</f>
        <v>0</v>
      </c>
    </row>
    <row r="14" spans="1:21" ht="15">
      <c r="A14" s="216" t="s">
        <v>66</v>
      </c>
      <c r="B14" s="216"/>
      <c r="C14" s="159">
        <f>IF(C13&gt;M13,3,0)</f>
        <v>3</v>
      </c>
      <c r="D14" s="159">
        <f t="shared" ref="D14:E14" si="0">IF(D13&gt;N13,3,0)</f>
        <v>3</v>
      </c>
      <c r="E14" s="159">
        <f t="shared" si="0"/>
        <v>3</v>
      </c>
      <c r="F14" s="149"/>
      <c r="G14" s="149"/>
      <c r="H14" s="160"/>
      <c r="I14" s="161"/>
      <c r="J14"/>
      <c r="K14" s="216" t="s">
        <v>66</v>
      </c>
      <c r="L14" s="216"/>
      <c r="M14" s="159">
        <f>IF(C13&lt;M13,3,0)</f>
        <v>0</v>
      </c>
      <c r="N14" s="159">
        <f t="shared" ref="N14:O14" si="1">IF(D13&lt;N13,3,0)</f>
        <v>0</v>
      </c>
      <c r="O14" s="159">
        <f t="shared" si="1"/>
        <v>0</v>
      </c>
      <c r="P14" s="157"/>
      <c r="Q14" s="149"/>
      <c r="R14" s="160"/>
      <c r="S14" s="161"/>
    </row>
    <row r="15" spans="1:21" ht="15">
      <c r="A15" s="216" t="s">
        <v>67</v>
      </c>
      <c r="B15" s="216"/>
      <c r="C15" s="162">
        <f>IF((C10+B10)&gt;(M10+L10),1,0)+IF((C9+B9)&gt;(M9+L9),1,0)+IF((C8+B8)&gt;(M8+L8),1,0)</f>
        <v>3</v>
      </c>
      <c r="D15" s="162">
        <f>IF((D10+B10)&gt;(N10+L10),1,0)+IF((D9+B9)&gt;(N9+L9),1,0)+IF((D8+B8)&gt;(N8+L8),1,0)</f>
        <v>3</v>
      </c>
      <c r="E15" s="162">
        <f>IF((E10+B10)&gt;(O10+L10),1,0)+IF((E9+B9)&gt;(O9+L9),1,0)+IF((E8+B8)&gt;(O8+L8),1,0)</f>
        <v>3</v>
      </c>
      <c r="F15" s="149"/>
      <c r="G15" s="149"/>
      <c r="H15" s="144"/>
      <c r="I15" s="161"/>
      <c r="J15"/>
      <c r="K15" s="216" t="s">
        <v>67</v>
      </c>
      <c r="L15" s="216"/>
      <c r="M15" s="162">
        <f>IF((C10+B10)&lt;(M10+L10),1,0)+IF((C9+B9)&lt;(M9+L9),1,0)+IF((C8+B8)&lt;(M8+L8),1,0)</f>
        <v>0</v>
      </c>
      <c r="N15" s="162">
        <f>IF((D10+B10)&lt;(N10+L10),1,0)+IF((D9+B9)&lt;(N9+L9),1,0)+IF((D8+B8)&lt;(N8+L8),1,0)</f>
        <v>0</v>
      </c>
      <c r="O15" s="162">
        <f>IF((E10+B10)&lt;(O10+L10),1,0)+IF((E9+B9)&lt;(O9+L9),1,0)+IF((E8+B8)&lt;(O8+L8),1,0)</f>
        <v>0</v>
      </c>
      <c r="P15" s="157"/>
      <c r="Q15" s="149"/>
      <c r="R15" s="144"/>
      <c r="S15" s="161"/>
    </row>
    <row r="16" spans="1:21" ht="15">
      <c r="A16" s="217" t="s">
        <v>68</v>
      </c>
      <c r="B16" s="217"/>
      <c r="C16" s="163">
        <f>SUM(C14:C15)</f>
        <v>6</v>
      </c>
      <c r="D16" s="163">
        <f>SUM(D14:D15)</f>
        <v>6</v>
      </c>
      <c r="E16" s="163">
        <f>SUM(E14:E15)</f>
        <v>6</v>
      </c>
      <c r="F16" s="164"/>
      <c r="G16" s="164"/>
      <c r="H16" s="164"/>
      <c r="I16" s="165"/>
      <c r="J16"/>
      <c r="K16" s="217" t="s">
        <v>68</v>
      </c>
      <c r="L16" s="217"/>
      <c r="M16" s="163">
        <f>SUM(M14:M15)</f>
        <v>0</v>
      </c>
      <c r="N16" s="163">
        <f t="shared" ref="N16:O16" si="2">SUM(N14:N15)</f>
        <v>0</v>
      </c>
      <c r="O16" s="163">
        <f t="shared" si="2"/>
        <v>0</v>
      </c>
      <c r="P16" s="166"/>
      <c r="Q16" s="164"/>
      <c r="R16" s="164"/>
      <c r="S16" s="165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28" t="s">
        <v>22</v>
      </c>
      <c r="B20" s="167" t="s">
        <v>64</v>
      </c>
      <c r="C20" s="213" t="s">
        <v>144</v>
      </c>
      <c r="D20" s="214"/>
      <c r="E20" s="214"/>
      <c r="F20" s="214"/>
      <c r="G20" s="215"/>
      <c r="H20" s="130">
        <f>SUM(C30+D30+E30+I27+I24+I23+I22)</f>
        <v>21</v>
      </c>
      <c r="I20" s="212" t="s">
        <v>65</v>
      </c>
      <c r="J20"/>
      <c r="K20" s="128" t="s">
        <v>24</v>
      </c>
      <c r="L20" s="129" t="s">
        <v>64</v>
      </c>
      <c r="M20" s="213" t="s">
        <v>87</v>
      </c>
      <c r="N20" s="214"/>
      <c r="O20" s="214"/>
      <c r="P20" s="214"/>
      <c r="Q20" s="215"/>
      <c r="R20" s="130">
        <f>SUM(M30+N30+O30+S27+S24+S23+S22)</f>
        <v>1</v>
      </c>
      <c r="S20" s="212" t="s">
        <v>65</v>
      </c>
    </row>
    <row r="21" spans="1:19" ht="38.25">
      <c r="A21" s="131" t="s">
        <v>6</v>
      </c>
      <c r="B21" s="132" t="s">
        <v>7</v>
      </c>
      <c r="C21" s="168" t="s">
        <v>8</v>
      </c>
      <c r="D21" s="132" t="s">
        <v>9</v>
      </c>
      <c r="E21" s="132" t="s">
        <v>10</v>
      </c>
      <c r="F21" s="202" t="s">
        <v>11</v>
      </c>
      <c r="G21" s="202" t="s">
        <v>12</v>
      </c>
      <c r="H21" s="202" t="s">
        <v>13</v>
      </c>
      <c r="I21" s="212"/>
      <c r="J21"/>
      <c r="K21" s="131" t="s">
        <v>6</v>
      </c>
      <c r="L21" s="132" t="s">
        <v>7</v>
      </c>
      <c r="M21" s="132" t="s">
        <v>8</v>
      </c>
      <c r="N21" s="132" t="s">
        <v>9</v>
      </c>
      <c r="O21" s="132" t="s">
        <v>10</v>
      </c>
      <c r="P21" s="202" t="s">
        <v>11</v>
      </c>
      <c r="Q21" s="202" t="s">
        <v>12</v>
      </c>
      <c r="R21" s="202" t="s">
        <v>13</v>
      </c>
      <c r="S21" s="212"/>
    </row>
    <row r="22" spans="1:19" ht="15">
      <c r="A22" s="134" t="s">
        <v>96</v>
      </c>
      <c r="B22" s="132">
        <v>26</v>
      </c>
      <c r="C22" s="135">
        <v>198</v>
      </c>
      <c r="D22" s="135">
        <v>142</v>
      </c>
      <c r="E22" s="135">
        <v>213</v>
      </c>
      <c r="F22" s="136">
        <f>SUM(C22:E22)</f>
        <v>553</v>
      </c>
      <c r="G22" s="132">
        <f>B22*3</f>
        <v>78</v>
      </c>
      <c r="H22" s="137">
        <f>F22+G22</f>
        <v>631</v>
      </c>
      <c r="I22" s="138">
        <f>IF(H22&gt;R22,1,0)</f>
        <v>1</v>
      </c>
      <c r="J22"/>
      <c r="K22" s="134" t="s">
        <v>204</v>
      </c>
      <c r="L22" s="132">
        <v>12</v>
      </c>
      <c r="M22" s="135">
        <v>211</v>
      </c>
      <c r="N22" s="135">
        <v>162</v>
      </c>
      <c r="O22" s="135">
        <v>208</v>
      </c>
      <c r="P22" s="136">
        <f>SUM(M22:O22)</f>
        <v>581</v>
      </c>
      <c r="Q22" s="132">
        <f>L22*3</f>
        <v>36</v>
      </c>
      <c r="R22" s="137">
        <f>P22+Q22</f>
        <v>617</v>
      </c>
      <c r="S22" s="138">
        <f>IF(R22&gt;H22,1,0)</f>
        <v>0</v>
      </c>
    </row>
    <row r="23" spans="1:19" ht="15">
      <c r="A23" s="134" t="s">
        <v>148</v>
      </c>
      <c r="B23" s="132">
        <v>24</v>
      </c>
      <c r="C23" s="135">
        <v>184</v>
      </c>
      <c r="D23" s="135">
        <v>159</v>
      </c>
      <c r="E23" s="135">
        <v>183</v>
      </c>
      <c r="F23" s="136">
        <f>SUM(C23:E23)</f>
        <v>526</v>
      </c>
      <c r="G23" s="132">
        <f>B23*3</f>
        <v>72</v>
      </c>
      <c r="H23" s="137">
        <f>F23+G23</f>
        <v>598</v>
      </c>
      <c r="I23" s="138">
        <f>IF(H23&gt;R23,1,0)</f>
        <v>1</v>
      </c>
      <c r="J23"/>
      <c r="K23" s="134" t="s">
        <v>180</v>
      </c>
      <c r="L23" s="132">
        <v>39</v>
      </c>
      <c r="M23" s="135">
        <v>151</v>
      </c>
      <c r="N23" s="135">
        <v>142</v>
      </c>
      <c r="O23" s="135">
        <v>137</v>
      </c>
      <c r="P23" s="136">
        <f>SUM(M23:O23)</f>
        <v>430</v>
      </c>
      <c r="Q23" s="132">
        <f>L23*3</f>
        <v>117</v>
      </c>
      <c r="R23" s="137">
        <f>P23+Q23</f>
        <v>547</v>
      </c>
      <c r="S23" s="138">
        <f>IF(R23&gt;H23,1,0)</f>
        <v>0</v>
      </c>
    </row>
    <row r="24" spans="1:19" ht="15">
      <c r="A24" s="134" t="s">
        <v>97</v>
      </c>
      <c r="B24" s="132">
        <v>5</v>
      </c>
      <c r="C24" s="135">
        <v>223</v>
      </c>
      <c r="D24" s="135">
        <v>195</v>
      </c>
      <c r="E24" s="135">
        <v>255</v>
      </c>
      <c r="F24" s="139">
        <f>SUM(C24:E24)</f>
        <v>673</v>
      </c>
      <c r="G24" s="132">
        <f>B24*3</f>
        <v>15</v>
      </c>
      <c r="H24" s="140">
        <f>F24+G24</f>
        <v>688</v>
      </c>
      <c r="I24" s="138">
        <f>IF(H24&gt;R24,1,0)</f>
        <v>1</v>
      </c>
      <c r="J24"/>
      <c r="K24" s="134" t="s">
        <v>101</v>
      </c>
      <c r="L24" s="132">
        <v>42</v>
      </c>
      <c r="M24" s="135">
        <v>144</v>
      </c>
      <c r="N24" s="135">
        <v>124</v>
      </c>
      <c r="O24" s="135">
        <v>156</v>
      </c>
      <c r="P24" s="139">
        <f>SUM(M24:O24)</f>
        <v>424</v>
      </c>
      <c r="Q24" s="132">
        <f>L24*3</f>
        <v>126</v>
      </c>
      <c r="R24" s="140">
        <f>P24+Q24</f>
        <v>550</v>
      </c>
      <c r="S24" s="141">
        <f>IF(R24&gt;H24,1,0)</f>
        <v>0</v>
      </c>
    </row>
    <row r="25" spans="1:19" ht="15">
      <c r="A25" s="131"/>
      <c r="B25" s="142" t="s">
        <v>14</v>
      </c>
      <c r="C25" s="132">
        <f>SUM(C22:C24)</f>
        <v>605</v>
      </c>
      <c r="D25" s="132">
        <f>SUM(D22:D24)</f>
        <v>496</v>
      </c>
      <c r="E25" s="132">
        <f>SUM(E22:E24)</f>
        <v>651</v>
      </c>
      <c r="F25" s="143"/>
      <c r="G25" s="144"/>
      <c r="H25" s="145"/>
      <c r="I25" s="146"/>
      <c r="J25"/>
      <c r="K25" s="131"/>
      <c r="L25" s="142" t="s">
        <v>14</v>
      </c>
      <c r="M25" s="132">
        <f>SUM(M22:M24)</f>
        <v>506</v>
      </c>
      <c r="N25" s="132">
        <f>SUM(N22:N24)</f>
        <v>428</v>
      </c>
      <c r="O25" s="147">
        <f>SUM(O22:O24)</f>
        <v>501</v>
      </c>
      <c r="P25" s="148"/>
      <c r="Q25" s="144"/>
      <c r="R25" s="145"/>
      <c r="S25" s="146"/>
    </row>
    <row r="26" spans="1:19" ht="15">
      <c r="A26" s="131"/>
      <c r="B26" s="142" t="s">
        <v>15</v>
      </c>
      <c r="C26" s="132">
        <f>SUM(B22:B24)</f>
        <v>55</v>
      </c>
      <c r="D26" s="132">
        <f>SUM(B22:B24)</f>
        <v>55</v>
      </c>
      <c r="E26" s="132">
        <f>SUM(B22:B24)</f>
        <v>55</v>
      </c>
      <c r="F26" s="149"/>
      <c r="G26" s="136">
        <f>SUM(F22:F24)</f>
        <v>1752</v>
      </c>
      <c r="H26" s="150"/>
      <c r="I26" s="151"/>
      <c r="J26"/>
      <c r="K26" s="131"/>
      <c r="L26" s="142" t="s">
        <v>15</v>
      </c>
      <c r="M26" s="132">
        <f>SUM(L22:L24)</f>
        <v>93</v>
      </c>
      <c r="N26" s="132">
        <f>SUM(L22:L24)</f>
        <v>93</v>
      </c>
      <c r="O26" s="147">
        <f>SUM(L22:L24)</f>
        <v>93</v>
      </c>
      <c r="P26" s="152"/>
      <c r="Q26" s="136">
        <f>SUM(P22:P24)</f>
        <v>1435</v>
      </c>
      <c r="R26" s="153"/>
      <c r="S26" s="151"/>
    </row>
    <row r="27" spans="1:19" ht="15">
      <c r="A27" s="131"/>
      <c r="B27" s="142" t="s">
        <v>16</v>
      </c>
      <c r="C27" s="154">
        <f>C26+C25</f>
        <v>660</v>
      </c>
      <c r="D27" s="154">
        <f>D26+D25</f>
        <v>551</v>
      </c>
      <c r="E27" s="154">
        <f>E26+E25</f>
        <v>706</v>
      </c>
      <c r="F27" s="149"/>
      <c r="G27" s="149" t="s">
        <v>0</v>
      </c>
      <c r="H27" s="155">
        <f>SUM(H22:H24)</f>
        <v>1917</v>
      </c>
      <c r="I27" s="156">
        <f>IF(H27&gt;R27,1,0)</f>
        <v>1</v>
      </c>
      <c r="J27"/>
      <c r="K27" s="131"/>
      <c r="L27" s="142" t="s">
        <v>16</v>
      </c>
      <c r="M27" s="154">
        <f>M26+M25</f>
        <v>599</v>
      </c>
      <c r="N27" s="154">
        <f>N26+N25</f>
        <v>521</v>
      </c>
      <c r="O27" s="154">
        <f>O26+O25</f>
        <v>594</v>
      </c>
      <c r="P27" s="157"/>
      <c r="Q27" s="149" t="s">
        <v>0</v>
      </c>
      <c r="R27" s="137">
        <f>SUM(R22:R24)</f>
        <v>1714</v>
      </c>
      <c r="S27" s="158">
        <f>IF(H27&lt;R27,1,0)</f>
        <v>0</v>
      </c>
    </row>
    <row r="28" spans="1:19" ht="15">
      <c r="A28" s="216" t="s">
        <v>66</v>
      </c>
      <c r="B28" s="216"/>
      <c r="C28" s="159">
        <f>IF(C27&gt;M27,3,0)</f>
        <v>3</v>
      </c>
      <c r="D28" s="159">
        <f t="shared" ref="D28:E28" si="3">IF(D27&gt;N27,3,0)</f>
        <v>3</v>
      </c>
      <c r="E28" s="159">
        <f t="shared" si="3"/>
        <v>3</v>
      </c>
      <c r="F28" s="149"/>
      <c r="G28" s="149"/>
      <c r="H28" s="160"/>
      <c r="I28" s="161"/>
      <c r="J28"/>
      <c r="K28" s="216" t="s">
        <v>66</v>
      </c>
      <c r="L28" s="216"/>
      <c r="M28" s="159">
        <f>IF(C27&lt;M27,3,0)</f>
        <v>0</v>
      </c>
      <c r="N28" s="159">
        <f t="shared" ref="N28:O28" si="4">IF(D27&lt;N27,3,0)</f>
        <v>0</v>
      </c>
      <c r="O28" s="159">
        <f t="shared" si="4"/>
        <v>0</v>
      </c>
      <c r="P28" s="157"/>
      <c r="Q28" s="149"/>
      <c r="R28" s="160"/>
      <c r="S28" s="161"/>
    </row>
    <row r="29" spans="1:19" ht="15">
      <c r="A29" s="216" t="s">
        <v>67</v>
      </c>
      <c r="B29" s="216"/>
      <c r="C29" s="162">
        <f>IF((C24+B24)&gt;(M24+L24),1,0)+IF((C23+B23)&gt;(M23+L23),1,0)+IF((C22+B22)&gt;(M22+L22),1,0)</f>
        <v>3</v>
      </c>
      <c r="D29" s="162">
        <f>IF((D24+B24)&gt;(N24+L24),1,0)+IF((D23+B23)&gt;(N23+L23),1,0)+IF((D22+B22)&gt;(N22+L22),1,0)</f>
        <v>2</v>
      </c>
      <c r="E29" s="162">
        <f>IF((E24+B24)&gt;(O24+L24),1,0)+IF((E23+B23)&gt;(O23+L23),1,0)+IF((E22+B22)&gt;(O22+L22),1,0)</f>
        <v>3</v>
      </c>
      <c r="F29" s="149"/>
      <c r="G29" s="149"/>
      <c r="H29" s="144"/>
      <c r="I29" s="161"/>
      <c r="J29"/>
      <c r="K29" s="216" t="s">
        <v>67</v>
      </c>
      <c r="L29" s="216"/>
      <c r="M29" s="162">
        <f>IF((C24+B24)&lt;(M24+L24),1,0)+IF((C23+B23)&lt;(M23+L23),1,0)+IF((C22+B22)&lt;(M22+L22),1,0)</f>
        <v>0</v>
      </c>
      <c r="N29" s="162">
        <f>IF((D24+B24)&lt;(N24+L24),1,0)+IF((D23+B23)&lt;(N23+L23),1,0)+IF((D22+B22)&lt;(N22+L22),1,0)</f>
        <v>1</v>
      </c>
      <c r="O29" s="162">
        <f>IF((E24+B24)&lt;(O24+L24),1,0)+IF((E23+B23)&lt;(O23+L23),1,0)+IF((E22+B22)&lt;(O22+L22),1,0)</f>
        <v>0</v>
      </c>
      <c r="P29" s="157"/>
      <c r="Q29" s="149"/>
      <c r="R29" s="144"/>
      <c r="S29" s="161"/>
    </row>
    <row r="30" spans="1:19" ht="15">
      <c r="A30" s="217" t="s">
        <v>68</v>
      </c>
      <c r="B30" s="217"/>
      <c r="C30" s="163">
        <f>SUM(C28:C29)</f>
        <v>6</v>
      </c>
      <c r="D30" s="163">
        <f>SUM(D28:D29)</f>
        <v>5</v>
      </c>
      <c r="E30" s="163">
        <f>SUM(E28:E29)</f>
        <v>6</v>
      </c>
      <c r="F30" s="164"/>
      <c r="G30" s="164"/>
      <c r="H30" s="164"/>
      <c r="I30" s="165"/>
      <c r="J30"/>
      <c r="K30" s="217" t="s">
        <v>68</v>
      </c>
      <c r="L30" s="217"/>
      <c r="M30" s="163">
        <f>SUM(M28:M29)</f>
        <v>0</v>
      </c>
      <c r="N30" s="163">
        <f t="shared" ref="N30:O30" si="5">SUM(N28:N29)</f>
        <v>1</v>
      </c>
      <c r="O30" s="163">
        <f t="shared" si="5"/>
        <v>0</v>
      </c>
      <c r="P30" s="166"/>
      <c r="Q30" s="164"/>
      <c r="R30" s="164"/>
      <c r="S30" s="165"/>
    </row>
    <row r="31" spans="1:19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28" t="s">
        <v>26</v>
      </c>
      <c r="B33" s="129" t="s">
        <v>64</v>
      </c>
      <c r="C33" s="213" t="s">
        <v>110</v>
      </c>
      <c r="D33" s="214"/>
      <c r="E33" s="214"/>
      <c r="F33" s="214"/>
      <c r="G33" s="215"/>
      <c r="H33" s="130">
        <f>SUM(C43+D43+E43+I40+I37+I36+I35)</f>
        <v>19.5</v>
      </c>
      <c r="I33" s="212" t="s">
        <v>65</v>
      </c>
      <c r="J33"/>
      <c r="K33" s="128" t="s">
        <v>28</v>
      </c>
      <c r="L33" s="129" t="s">
        <v>64</v>
      </c>
      <c r="M33" s="213" t="s">
        <v>83</v>
      </c>
      <c r="N33" s="214"/>
      <c r="O33" s="214"/>
      <c r="P33" s="214"/>
      <c r="Q33" s="215"/>
      <c r="R33" s="130">
        <f>SUM(M43+N43+O43+S40+S37+S36+S35)</f>
        <v>2.5</v>
      </c>
      <c r="S33" s="212" t="s">
        <v>65</v>
      </c>
    </row>
    <row r="34" spans="1:19" ht="38.25">
      <c r="A34" s="131" t="s">
        <v>6</v>
      </c>
      <c r="B34" s="132" t="s">
        <v>7</v>
      </c>
      <c r="C34" s="168" t="s">
        <v>8</v>
      </c>
      <c r="D34" s="132" t="s">
        <v>9</v>
      </c>
      <c r="E34" s="132" t="s">
        <v>10</v>
      </c>
      <c r="F34" s="202" t="s">
        <v>11</v>
      </c>
      <c r="G34" s="202" t="s">
        <v>12</v>
      </c>
      <c r="H34" s="202" t="s">
        <v>13</v>
      </c>
      <c r="I34" s="212"/>
      <c r="J34"/>
      <c r="K34" s="131" t="s">
        <v>6</v>
      </c>
      <c r="L34" s="132" t="s">
        <v>7</v>
      </c>
      <c r="M34" s="132" t="s">
        <v>8</v>
      </c>
      <c r="N34" s="132" t="s">
        <v>9</v>
      </c>
      <c r="O34" s="132" t="s">
        <v>10</v>
      </c>
      <c r="P34" s="202" t="s">
        <v>11</v>
      </c>
      <c r="Q34" s="202" t="s">
        <v>12</v>
      </c>
      <c r="R34" s="202" t="s">
        <v>13</v>
      </c>
      <c r="S34" s="212"/>
    </row>
    <row r="35" spans="1:19" ht="15">
      <c r="A35" s="134" t="s">
        <v>113</v>
      </c>
      <c r="B35" s="132">
        <v>35</v>
      </c>
      <c r="C35" s="135">
        <v>157</v>
      </c>
      <c r="D35" s="135">
        <v>168</v>
      </c>
      <c r="E35" s="135">
        <v>182</v>
      </c>
      <c r="F35" s="136">
        <f>SUM(C35:E35)</f>
        <v>507</v>
      </c>
      <c r="G35" s="132">
        <f>B35*3</f>
        <v>105</v>
      </c>
      <c r="H35" s="137">
        <f>F35+G35</f>
        <v>612</v>
      </c>
      <c r="I35" s="138">
        <f>IF(H35&gt;R35,1,0)</f>
        <v>1</v>
      </c>
      <c r="J35"/>
      <c r="K35" s="134" t="s">
        <v>84</v>
      </c>
      <c r="L35" s="132">
        <v>10</v>
      </c>
      <c r="M35" s="135">
        <v>143</v>
      </c>
      <c r="N35" s="135">
        <v>163</v>
      </c>
      <c r="O35" s="135">
        <v>173</v>
      </c>
      <c r="P35" s="136">
        <f>SUM(M35:O35)</f>
        <v>479</v>
      </c>
      <c r="Q35" s="132">
        <f>L35*3</f>
        <v>30</v>
      </c>
      <c r="R35" s="137">
        <f>P35+Q35</f>
        <v>509</v>
      </c>
      <c r="S35" s="138">
        <f>IF(R35&gt;H35,1,0)</f>
        <v>0</v>
      </c>
    </row>
    <row r="36" spans="1:19" ht="15">
      <c r="A36" s="134" t="s">
        <v>162</v>
      </c>
      <c r="B36" s="132">
        <v>50</v>
      </c>
      <c r="C36" s="135">
        <v>105</v>
      </c>
      <c r="D36" s="135">
        <v>156</v>
      </c>
      <c r="E36" s="135">
        <v>142</v>
      </c>
      <c r="F36" s="136">
        <f>SUM(C36:E36)</f>
        <v>403</v>
      </c>
      <c r="G36" s="132">
        <f>B36*3</f>
        <v>150</v>
      </c>
      <c r="H36" s="137">
        <f>F36+G36</f>
        <v>553</v>
      </c>
      <c r="I36" s="138">
        <f>IF(H36&gt;R36,1,0)+0.5</f>
        <v>0.5</v>
      </c>
      <c r="J36"/>
      <c r="K36" s="134" t="s">
        <v>85</v>
      </c>
      <c r="L36" s="132">
        <v>37</v>
      </c>
      <c r="M36" s="135">
        <v>156</v>
      </c>
      <c r="N36" s="135">
        <v>170</v>
      </c>
      <c r="O36" s="135">
        <v>116</v>
      </c>
      <c r="P36" s="136">
        <f>SUM(M36:O36)</f>
        <v>442</v>
      </c>
      <c r="Q36" s="132">
        <f>L36*3</f>
        <v>111</v>
      </c>
      <c r="R36" s="137">
        <f>P36+Q36</f>
        <v>553</v>
      </c>
      <c r="S36" s="138">
        <f>IF(R36&gt;H36,1,0)+0.5</f>
        <v>0.5</v>
      </c>
    </row>
    <row r="37" spans="1:19" ht="15">
      <c r="A37" s="134" t="s">
        <v>145</v>
      </c>
      <c r="B37" s="132">
        <v>11</v>
      </c>
      <c r="C37" s="135">
        <v>215</v>
      </c>
      <c r="D37" s="135">
        <v>194</v>
      </c>
      <c r="E37" s="135">
        <v>226</v>
      </c>
      <c r="F37" s="139">
        <f>SUM(C37:E37)</f>
        <v>635</v>
      </c>
      <c r="G37" s="132">
        <f>B37*3</f>
        <v>33</v>
      </c>
      <c r="H37" s="140">
        <f>F37+G37</f>
        <v>668</v>
      </c>
      <c r="I37" s="138">
        <f>IF(H37&gt;R37,1,0)</f>
        <v>1</v>
      </c>
      <c r="J37"/>
      <c r="K37" s="134" t="s">
        <v>86</v>
      </c>
      <c r="L37" s="132">
        <v>19</v>
      </c>
      <c r="M37" s="135">
        <v>164</v>
      </c>
      <c r="N37" s="135">
        <v>179</v>
      </c>
      <c r="O37" s="135">
        <v>195</v>
      </c>
      <c r="P37" s="139">
        <f>SUM(M37:O37)</f>
        <v>538</v>
      </c>
      <c r="Q37" s="132">
        <f>L37*3</f>
        <v>57</v>
      </c>
      <c r="R37" s="140">
        <f>P37+Q37</f>
        <v>595</v>
      </c>
      <c r="S37" s="141">
        <f>IF(R37&gt;H37,1,0)</f>
        <v>0</v>
      </c>
    </row>
    <row r="38" spans="1:19" ht="15">
      <c r="A38" s="131"/>
      <c r="B38" s="142" t="s">
        <v>14</v>
      </c>
      <c r="C38" s="132">
        <f>SUM(C35:C37)</f>
        <v>477</v>
      </c>
      <c r="D38" s="132">
        <f>SUM(D35:D37)</f>
        <v>518</v>
      </c>
      <c r="E38" s="132">
        <f>SUM(E35:E37)</f>
        <v>550</v>
      </c>
      <c r="F38" s="143"/>
      <c r="G38" s="144"/>
      <c r="H38" s="145"/>
      <c r="I38" s="146"/>
      <c r="J38"/>
      <c r="K38" s="131"/>
      <c r="L38" s="142" t="s">
        <v>14</v>
      </c>
      <c r="M38" s="132">
        <f>SUM(M35:M37)</f>
        <v>463</v>
      </c>
      <c r="N38" s="132">
        <f>SUM(N35:N37)</f>
        <v>512</v>
      </c>
      <c r="O38" s="147">
        <f>SUM(O35:O37)</f>
        <v>484</v>
      </c>
      <c r="P38" s="148"/>
      <c r="Q38" s="144"/>
      <c r="R38" s="145"/>
      <c r="S38" s="146"/>
    </row>
    <row r="39" spans="1:19" ht="15">
      <c r="A39" s="131"/>
      <c r="B39" s="142" t="s">
        <v>15</v>
      </c>
      <c r="C39" s="132">
        <f>SUM(B35:B37)</f>
        <v>96</v>
      </c>
      <c r="D39" s="132">
        <f>SUM(B35:B37)</f>
        <v>96</v>
      </c>
      <c r="E39" s="132">
        <f>SUM(B35:B37)</f>
        <v>96</v>
      </c>
      <c r="F39" s="149"/>
      <c r="G39" s="136">
        <f>SUM(F35:F37)</f>
        <v>1545</v>
      </c>
      <c r="H39" s="150"/>
      <c r="I39" s="151"/>
      <c r="J39"/>
      <c r="K39" s="131"/>
      <c r="L39" s="142" t="s">
        <v>15</v>
      </c>
      <c r="M39" s="132">
        <f>SUM(L35:L37)</f>
        <v>66</v>
      </c>
      <c r="N39" s="132">
        <f>SUM(L35:L37)</f>
        <v>66</v>
      </c>
      <c r="O39" s="147">
        <f>SUM(L35:L37)</f>
        <v>66</v>
      </c>
      <c r="P39" s="152"/>
      <c r="Q39" s="136">
        <f>SUM(P35:P37)</f>
        <v>1459</v>
      </c>
      <c r="R39" s="153"/>
      <c r="S39" s="151"/>
    </row>
    <row r="40" spans="1:19" ht="15">
      <c r="A40" s="131"/>
      <c r="B40" s="142" t="s">
        <v>16</v>
      </c>
      <c r="C40" s="154">
        <f>C39+C38</f>
        <v>573</v>
      </c>
      <c r="D40" s="154">
        <f>D39+D38</f>
        <v>614</v>
      </c>
      <c r="E40" s="154">
        <f>E39+E38</f>
        <v>646</v>
      </c>
      <c r="F40" s="149"/>
      <c r="G40" s="149" t="s">
        <v>0</v>
      </c>
      <c r="H40" s="155">
        <f>SUM(H35:H37)</f>
        <v>1833</v>
      </c>
      <c r="I40" s="156">
        <f>IF(H40&gt;R40,1,0)</f>
        <v>1</v>
      </c>
      <c r="J40"/>
      <c r="K40" s="131"/>
      <c r="L40" s="142" t="s">
        <v>16</v>
      </c>
      <c r="M40" s="154">
        <f>M39+M38</f>
        <v>529</v>
      </c>
      <c r="N40" s="154">
        <f>N39+N38</f>
        <v>578</v>
      </c>
      <c r="O40" s="154">
        <f>O39+O38</f>
        <v>550</v>
      </c>
      <c r="P40" s="157"/>
      <c r="Q40" s="149" t="s">
        <v>0</v>
      </c>
      <c r="R40" s="137">
        <f>SUM(R35:R37)</f>
        <v>1657</v>
      </c>
      <c r="S40" s="158">
        <f>IF(H40&lt;R40,1,0)</f>
        <v>0</v>
      </c>
    </row>
    <row r="41" spans="1:19" ht="15">
      <c r="A41" s="216" t="s">
        <v>66</v>
      </c>
      <c r="B41" s="216"/>
      <c r="C41" s="159">
        <f>IF(C40&gt;M40,3,0)</f>
        <v>3</v>
      </c>
      <c r="D41" s="159">
        <f t="shared" ref="D41:E41" si="6">IF(D40&gt;N40,3,0)</f>
        <v>3</v>
      </c>
      <c r="E41" s="159">
        <f t="shared" si="6"/>
        <v>3</v>
      </c>
      <c r="F41" s="149"/>
      <c r="G41" s="149"/>
      <c r="H41" s="160"/>
      <c r="I41" s="161"/>
      <c r="J41"/>
      <c r="K41" s="216" t="s">
        <v>66</v>
      </c>
      <c r="L41" s="216"/>
      <c r="M41" s="159">
        <f>IF(C40&lt;M40,3,0)</f>
        <v>0</v>
      </c>
      <c r="N41" s="159">
        <f t="shared" ref="N41:O41" si="7">IF(D40&lt;N40,3,0)</f>
        <v>0</v>
      </c>
      <c r="O41" s="159">
        <f t="shared" si="7"/>
        <v>0</v>
      </c>
      <c r="P41" s="157"/>
      <c r="Q41" s="149"/>
      <c r="R41" s="160"/>
      <c r="S41" s="161"/>
    </row>
    <row r="42" spans="1:19" ht="15">
      <c r="A42" s="216" t="s">
        <v>67</v>
      </c>
      <c r="B42" s="216"/>
      <c r="C42" s="162">
        <f>IF((C37+B37)&gt;(M37+L37),1,0)+IF((C36+B36)&gt;(M36+L36),1,0)+IF((C35+B35)&gt;(M35+L35),1,0)</f>
        <v>2</v>
      </c>
      <c r="D42" s="162">
        <f>IF((D37+B37)&gt;(N37+L37),1,0)+IF((D36+B36)&gt;(N36+L36),1,0)+IF((D35+B35)&gt;(N35+L35),1,0)</f>
        <v>2</v>
      </c>
      <c r="E42" s="162">
        <f>IF((E37+B37)&gt;(O37+L37),1,0)+IF((E36+B36)&gt;(O36+L36),1,0)+IF((E35+B35)&gt;(O35+L35),1,0)</f>
        <v>3</v>
      </c>
      <c r="F42" s="149"/>
      <c r="G42" s="149"/>
      <c r="H42" s="144"/>
      <c r="I42" s="161"/>
      <c r="J42"/>
      <c r="K42" s="216" t="s">
        <v>67</v>
      </c>
      <c r="L42" s="216"/>
      <c r="M42" s="162">
        <f>IF((C37+B37)&lt;(M37+L37),1,0)+IF((C36+B36)&lt;(M36+L36),1,0)+IF((C35+B35)&lt;(M35+L35),1,0)</f>
        <v>1</v>
      </c>
      <c r="N42" s="162">
        <f>IF((D37+B37)&lt;(N37+L37),1,0)+IF((D36+B36)&lt;(N36+L36),1,0)+IF((D35+B35)&lt;(N35+L35),1,0)</f>
        <v>1</v>
      </c>
      <c r="O42" s="162">
        <f>IF((E37+B37)&lt;(O37+L37),1,0)+IF((E36+B36)&lt;(O36+L36),1,0)+IF((E35+B35)&lt;(O35+L35),1,0)</f>
        <v>0</v>
      </c>
      <c r="P42" s="157"/>
      <c r="Q42" s="149"/>
      <c r="R42" s="144"/>
      <c r="S42" s="161"/>
    </row>
    <row r="43" spans="1:19" ht="15">
      <c r="A43" s="217" t="s">
        <v>68</v>
      </c>
      <c r="B43" s="217"/>
      <c r="C43" s="163">
        <f>SUM(C41:C42)</f>
        <v>5</v>
      </c>
      <c r="D43" s="163">
        <f>SUM(D41:D42)</f>
        <v>5</v>
      </c>
      <c r="E43" s="163">
        <f>SUM(E41:E42)</f>
        <v>6</v>
      </c>
      <c r="F43" s="164"/>
      <c r="G43" s="164"/>
      <c r="H43" s="164"/>
      <c r="I43" s="165"/>
      <c r="J43"/>
      <c r="K43" s="217" t="s">
        <v>68</v>
      </c>
      <c r="L43" s="217"/>
      <c r="M43" s="163">
        <f>SUM(M41:M42)</f>
        <v>1</v>
      </c>
      <c r="N43" s="163">
        <f t="shared" ref="N43:O43" si="8">SUM(N41:N42)</f>
        <v>1</v>
      </c>
      <c r="O43" s="163">
        <f t="shared" si="8"/>
        <v>0</v>
      </c>
      <c r="P43" s="166"/>
      <c r="Q43" s="164"/>
      <c r="R43" s="164"/>
      <c r="S43" s="165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 s="128" t="s">
        <v>31</v>
      </c>
      <c r="B47" s="167" t="s">
        <v>64</v>
      </c>
      <c r="C47" s="213" t="s">
        <v>102</v>
      </c>
      <c r="D47" s="214"/>
      <c r="E47" s="214"/>
      <c r="F47" s="214"/>
      <c r="G47" s="215"/>
      <c r="H47" s="130">
        <f>SUM(C57+D57+E57+I54+I51+I50+I49)</f>
        <v>18</v>
      </c>
      <c r="I47" s="212" t="s">
        <v>65</v>
      </c>
      <c r="J47"/>
      <c r="K47" s="128" t="s">
        <v>32</v>
      </c>
      <c r="L47" s="129" t="s">
        <v>64</v>
      </c>
      <c r="M47" s="213" t="s">
        <v>152</v>
      </c>
      <c r="N47" s="214"/>
      <c r="O47" s="214"/>
      <c r="P47" s="214"/>
      <c r="Q47" s="215"/>
      <c r="R47" s="130">
        <f>SUM(M57+N57+O57+S54+S51+S50+S49)</f>
        <v>4</v>
      </c>
      <c r="S47" s="212" t="s">
        <v>65</v>
      </c>
    </row>
    <row r="48" spans="1:19" ht="38.25">
      <c r="A48" s="131" t="s">
        <v>6</v>
      </c>
      <c r="B48" s="132" t="s">
        <v>7</v>
      </c>
      <c r="C48" s="168" t="s">
        <v>8</v>
      </c>
      <c r="D48" s="132" t="s">
        <v>9</v>
      </c>
      <c r="E48" s="132" t="s">
        <v>10</v>
      </c>
      <c r="F48" s="202" t="s">
        <v>11</v>
      </c>
      <c r="G48" s="202" t="s">
        <v>12</v>
      </c>
      <c r="H48" s="202" t="s">
        <v>13</v>
      </c>
      <c r="I48" s="212"/>
      <c r="J48"/>
      <c r="K48" s="131" t="s">
        <v>6</v>
      </c>
      <c r="L48" s="132" t="s">
        <v>7</v>
      </c>
      <c r="M48" s="132" t="s">
        <v>8</v>
      </c>
      <c r="N48" s="132" t="s">
        <v>9</v>
      </c>
      <c r="O48" s="132" t="s">
        <v>10</v>
      </c>
      <c r="P48" s="202" t="s">
        <v>11</v>
      </c>
      <c r="Q48" s="202" t="s">
        <v>12</v>
      </c>
      <c r="R48" s="202" t="s">
        <v>13</v>
      </c>
      <c r="S48" s="212"/>
    </row>
    <row r="49" spans="1:19" ht="15">
      <c r="A49" s="134" t="s">
        <v>103</v>
      </c>
      <c r="B49" s="132">
        <v>16</v>
      </c>
      <c r="C49" s="135">
        <v>203</v>
      </c>
      <c r="D49" s="135">
        <v>190</v>
      </c>
      <c r="E49" s="135">
        <v>206</v>
      </c>
      <c r="F49" s="136">
        <f>SUM(C49:E49)</f>
        <v>599</v>
      </c>
      <c r="G49" s="132">
        <f>B49*3</f>
        <v>48</v>
      </c>
      <c r="H49" s="137">
        <f>F49+G49</f>
        <v>647</v>
      </c>
      <c r="I49" s="138">
        <f>IF(H49&gt;R49,1,0)</f>
        <v>1</v>
      </c>
      <c r="J49"/>
      <c r="K49" s="134" t="s">
        <v>187</v>
      </c>
      <c r="L49" s="132">
        <v>18</v>
      </c>
      <c r="M49" s="135">
        <v>161</v>
      </c>
      <c r="N49" s="135">
        <v>154</v>
      </c>
      <c r="O49" s="135">
        <v>156</v>
      </c>
      <c r="P49" s="136">
        <f>SUM(M49:O49)</f>
        <v>471</v>
      </c>
      <c r="Q49" s="132">
        <f>L49*3</f>
        <v>54</v>
      </c>
      <c r="R49" s="137">
        <f>P49+Q49</f>
        <v>525</v>
      </c>
      <c r="S49" s="138">
        <f>IF(R49&gt;H49,1,0)</f>
        <v>0</v>
      </c>
    </row>
    <row r="50" spans="1:19" ht="15">
      <c r="A50" s="134" t="s">
        <v>104</v>
      </c>
      <c r="B50" s="132">
        <v>34</v>
      </c>
      <c r="C50" s="135">
        <v>156</v>
      </c>
      <c r="D50" s="135">
        <v>152</v>
      </c>
      <c r="E50" s="135">
        <v>154</v>
      </c>
      <c r="F50" s="136">
        <f>SUM(C50:E50)</f>
        <v>462</v>
      </c>
      <c r="G50" s="132">
        <f>B50*3</f>
        <v>102</v>
      </c>
      <c r="H50" s="137">
        <f>F50+G50</f>
        <v>564</v>
      </c>
      <c r="I50" s="138">
        <f>IF(H50&gt;R50,1,0)</f>
        <v>0</v>
      </c>
      <c r="J50"/>
      <c r="K50" s="134" t="s">
        <v>155</v>
      </c>
      <c r="L50" s="132">
        <v>40</v>
      </c>
      <c r="M50" s="135">
        <v>191</v>
      </c>
      <c r="N50" s="135">
        <v>160</v>
      </c>
      <c r="O50" s="135">
        <v>166</v>
      </c>
      <c r="P50" s="136">
        <f>SUM(M50:O50)</f>
        <v>517</v>
      </c>
      <c r="Q50" s="132">
        <f>L50*3</f>
        <v>120</v>
      </c>
      <c r="R50" s="137">
        <f>P50+Q50</f>
        <v>637</v>
      </c>
      <c r="S50" s="138">
        <f>IF(R50&gt;H50,1,0)</f>
        <v>1</v>
      </c>
    </row>
    <row r="51" spans="1:19" ht="15">
      <c r="A51" s="134" t="s">
        <v>105</v>
      </c>
      <c r="B51" s="132">
        <v>5</v>
      </c>
      <c r="C51" s="135">
        <v>207</v>
      </c>
      <c r="D51" s="135">
        <v>192</v>
      </c>
      <c r="E51" s="135">
        <v>183</v>
      </c>
      <c r="F51" s="139">
        <f>SUM(C51:E51)</f>
        <v>582</v>
      </c>
      <c r="G51" s="132">
        <f>B51*3</f>
        <v>15</v>
      </c>
      <c r="H51" s="140">
        <f>F51+G51</f>
        <v>597</v>
      </c>
      <c r="I51" s="138">
        <f>IF(H51&gt;R51,1,0)</f>
        <v>1</v>
      </c>
      <c r="J51"/>
      <c r="K51" s="134" t="s">
        <v>188</v>
      </c>
      <c r="L51" s="132">
        <v>10</v>
      </c>
      <c r="M51" s="135">
        <v>184</v>
      </c>
      <c r="N51" s="135">
        <v>169</v>
      </c>
      <c r="O51" s="135">
        <v>149</v>
      </c>
      <c r="P51" s="139">
        <f>SUM(M51:O51)</f>
        <v>502</v>
      </c>
      <c r="Q51" s="132">
        <f>L51*3</f>
        <v>30</v>
      </c>
      <c r="R51" s="140">
        <f>P51+Q51</f>
        <v>532</v>
      </c>
      <c r="S51" s="141">
        <f>IF(R51&gt;H51,1,0)</f>
        <v>0</v>
      </c>
    </row>
    <row r="52" spans="1:19" ht="15">
      <c r="A52" s="131"/>
      <c r="B52" s="142" t="s">
        <v>14</v>
      </c>
      <c r="C52" s="132">
        <f>SUM(C49:C51)</f>
        <v>566</v>
      </c>
      <c r="D52" s="132">
        <f>SUM(D49:D51)</f>
        <v>534</v>
      </c>
      <c r="E52" s="132">
        <f>SUM(E49:E51)</f>
        <v>543</v>
      </c>
      <c r="F52" s="143"/>
      <c r="G52" s="144"/>
      <c r="H52" s="145"/>
      <c r="I52" s="146"/>
      <c r="J52"/>
      <c r="K52" s="131"/>
      <c r="L52" s="142" t="s">
        <v>14</v>
      </c>
      <c r="M52" s="132">
        <f>SUM(M49:M51)</f>
        <v>536</v>
      </c>
      <c r="N52" s="132">
        <f>SUM(N49:N51)</f>
        <v>483</v>
      </c>
      <c r="O52" s="147">
        <f>SUM(O49:O51)</f>
        <v>471</v>
      </c>
      <c r="P52" s="148"/>
      <c r="Q52" s="144"/>
      <c r="R52" s="145"/>
      <c r="S52" s="146"/>
    </row>
    <row r="53" spans="1:19" ht="15">
      <c r="A53" s="131"/>
      <c r="B53" s="142" t="s">
        <v>15</v>
      </c>
      <c r="C53" s="132">
        <f>SUM(B49:B51)</f>
        <v>55</v>
      </c>
      <c r="D53" s="132">
        <f>SUM(B49:B51)</f>
        <v>55</v>
      </c>
      <c r="E53" s="132">
        <f>SUM(B49:B51)</f>
        <v>55</v>
      </c>
      <c r="F53" s="149"/>
      <c r="G53" s="136">
        <f>SUM(F49:F51)</f>
        <v>1643</v>
      </c>
      <c r="H53" s="150"/>
      <c r="I53" s="151"/>
      <c r="J53"/>
      <c r="K53" s="131"/>
      <c r="L53" s="142" t="s">
        <v>15</v>
      </c>
      <c r="M53" s="132">
        <f>SUM(L49:L51)</f>
        <v>68</v>
      </c>
      <c r="N53" s="132">
        <f>SUM(L49:L51)</f>
        <v>68</v>
      </c>
      <c r="O53" s="147">
        <f>SUM(L49:L51)</f>
        <v>68</v>
      </c>
      <c r="P53" s="152"/>
      <c r="Q53" s="136">
        <f>SUM(P49:P51)</f>
        <v>1490</v>
      </c>
      <c r="R53" s="153"/>
      <c r="S53" s="151"/>
    </row>
    <row r="54" spans="1:19" ht="15">
      <c r="A54" s="131"/>
      <c r="B54" s="142" t="s">
        <v>16</v>
      </c>
      <c r="C54" s="154">
        <f>C53+C52</f>
        <v>621</v>
      </c>
      <c r="D54" s="154">
        <f>D53+D52</f>
        <v>589</v>
      </c>
      <c r="E54" s="154">
        <f>E53+E52</f>
        <v>598</v>
      </c>
      <c r="F54" s="149"/>
      <c r="G54" s="149" t="s">
        <v>0</v>
      </c>
      <c r="H54" s="155">
        <f>SUM(H49:H51)</f>
        <v>1808</v>
      </c>
      <c r="I54" s="156">
        <f>IF(H54&gt;R54,1,0)</f>
        <v>1</v>
      </c>
      <c r="J54"/>
      <c r="K54" s="131"/>
      <c r="L54" s="142" t="s">
        <v>16</v>
      </c>
      <c r="M54" s="154">
        <f>M53+M52</f>
        <v>604</v>
      </c>
      <c r="N54" s="154">
        <f>N53+N52</f>
        <v>551</v>
      </c>
      <c r="O54" s="154">
        <f>O53+O52</f>
        <v>539</v>
      </c>
      <c r="P54" s="157"/>
      <c r="Q54" s="149" t="s">
        <v>0</v>
      </c>
      <c r="R54" s="137">
        <f>SUM(R49:R51)</f>
        <v>1694</v>
      </c>
      <c r="S54" s="158">
        <f>IF(H54&lt;R54,1,0)</f>
        <v>0</v>
      </c>
    </row>
    <row r="55" spans="1:19" ht="15">
      <c r="A55" s="216" t="s">
        <v>66</v>
      </c>
      <c r="B55" s="216"/>
      <c r="C55" s="159">
        <f>IF(C54&gt;M54,3,0)</f>
        <v>3</v>
      </c>
      <c r="D55" s="159">
        <f t="shared" ref="D55:E55" si="9">IF(D54&gt;N54,3,0)</f>
        <v>3</v>
      </c>
      <c r="E55" s="159">
        <f t="shared" si="9"/>
        <v>3</v>
      </c>
      <c r="F55" s="149"/>
      <c r="G55" s="149"/>
      <c r="H55" s="160"/>
      <c r="I55" s="161"/>
      <c r="J55"/>
      <c r="K55" s="216" t="s">
        <v>66</v>
      </c>
      <c r="L55" s="216"/>
      <c r="M55" s="159">
        <f>IF(C54&lt;M54,3,0)</f>
        <v>0</v>
      </c>
      <c r="N55" s="159">
        <f t="shared" ref="N55:O55" si="10">IF(D54&lt;N54,3,0)</f>
        <v>0</v>
      </c>
      <c r="O55" s="159">
        <f t="shared" si="10"/>
        <v>0</v>
      </c>
      <c r="P55" s="157"/>
      <c r="Q55" s="149"/>
      <c r="R55" s="160"/>
      <c r="S55" s="161"/>
    </row>
    <row r="56" spans="1:19" ht="15">
      <c r="A56" s="216" t="s">
        <v>67</v>
      </c>
      <c r="B56" s="216"/>
      <c r="C56" s="162">
        <f>IF((C51+B51)&gt;(M51+L51),1,0)+IF((C50+B50)&gt;(M50+L50),1,0)+IF((C49+B49)&gt;(M49+L49),1,0)</f>
        <v>2</v>
      </c>
      <c r="D56" s="162">
        <f>IF((D51+B51)&gt;(N51+L51),1,0)+IF((D50+B50)&gt;(N50+L50),1,0)+IF((D49+B49)&gt;(N49+L49),1,0)</f>
        <v>2</v>
      </c>
      <c r="E56" s="162">
        <f>IF((E51+B51)&gt;(O51+L51),1,0)+IF((E50+B50)&gt;(O50+L50),1,0)+IF((E49+B49)&gt;(O49+L49),1,0)</f>
        <v>2</v>
      </c>
      <c r="F56" s="149"/>
      <c r="G56" s="149"/>
      <c r="H56" s="144"/>
      <c r="I56" s="161"/>
      <c r="J56"/>
      <c r="K56" s="216" t="s">
        <v>67</v>
      </c>
      <c r="L56" s="216"/>
      <c r="M56" s="162">
        <f>IF((C51+B51)&lt;(M51+L51),1,0)+IF((C50+B50)&lt;(M50+L50),1,0)+IF((C49+B49)&lt;(M49+L49),1,0)</f>
        <v>1</v>
      </c>
      <c r="N56" s="162">
        <f>IF((D51+B51)&lt;(N51+L51),1,0)+IF((D50+B50)&lt;(N50+L50),1,0)+IF((D49+B49)&lt;(N49+L49),1,0)</f>
        <v>1</v>
      </c>
      <c r="O56" s="162">
        <f>IF((E51+B51)&lt;(O51+L51),1,0)+IF((E50+B50)&lt;(O50+L50),1,0)+IF((E49+B49)&lt;(O49+L49),1,0)</f>
        <v>1</v>
      </c>
      <c r="P56" s="157"/>
      <c r="Q56" s="149"/>
      <c r="R56" s="144"/>
      <c r="S56" s="161"/>
    </row>
    <row r="57" spans="1:19" ht="15">
      <c r="A57" s="217" t="s">
        <v>68</v>
      </c>
      <c r="B57" s="217"/>
      <c r="C57" s="163">
        <f>SUM(C55:C56)</f>
        <v>5</v>
      </c>
      <c r="D57" s="163">
        <f>SUM(D55:D56)</f>
        <v>5</v>
      </c>
      <c r="E57" s="163">
        <f>SUM(E55:E56)</f>
        <v>5</v>
      </c>
      <c r="F57" s="164"/>
      <c r="G57" s="164"/>
      <c r="H57" s="164"/>
      <c r="I57" s="165"/>
      <c r="J57"/>
      <c r="K57" s="217" t="s">
        <v>68</v>
      </c>
      <c r="L57" s="217"/>
      <c r="M57" s="163">
        <f>SUM(M55:M56)</f>
        <v>1</v>
      </c>
      <c r="N57" s="163">
        <f t="shared" ref="N57:O57" si="11">SUM(N55:N56)</f>
        <v>1</v>
      </c>
      <c r="O57" s="163">
        <f t="shared" si="11"/>
        <v>1</v>
      </c>
      <c r="P57" s="166"/>
      <c r="Q57" s="164"/>
      <c r="R57" s="164"/>
      <c r="S57" s="165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 s="128" t="s">
        <v>151</v>
      </c>
      <c r="B61" s="167" t="s">
        <v>64</v>
      </c>
      <c r="C61" s="213" t="s">
        <v>118</v>
      </c>
      <c r="D61" s="214"/>
      <c r="E61" s="214"/>
      <c r="F61" s="214"/>
      <c r="G61" s="215"/>
      <c r="H61" s="130">
        <f>SUM(C71+D71+E71+I68+I65+I64+I63)</f>
        <v>16</v>
      </c>
      <c r="I61" s="212" t="s">
        <v>65</v>
      </c>
      <c r="J61"/>
      <c r="K61" s="128" t="s">
        <v>156</v>
      </c>
      <c r="L61" s="129" t="s">
        <v>64</v>
      </c>
      <c r="M61" s="213" t="s">
        <v>91</v>
      </c>
      <c r="N61" s="214"/>
      <c r="O61" s="214"/>
      <c r="P61" s="214"/>
      <c r="Q61" s="215"/>
      <c r="R61" s="130">
        <f>SUM(M71+N71+O71+S68+S65+S64+S63)</f>
        <v>6</v>
      </c>
      <c r="S61" s="212" t="s">
        <v>65</v>
      </c>
    </row>
    <row r="62" spans="1:19" ht="38.25">
      <c r="A62" s="131" t="s">
        <v>6</v>
      </c>
      <c r="B62" s="132" t="s">
        <v>7</v>
      </c>
      <c r="C62" s="168" t="s">
        <v>8</v>
      </c>
      <c r="D62" s="132" t="s">
        <v>9</v>
      </c>
      <c r="E62" s="132" t="s">
        <v>10</v>
      </c>
      <c r="F62" s="202" t="s">
        <v>11</v>
      </c>
      <c r="G62" s="202" t="s">
        <v>12</v>
      </c>
      <c r="H62" s="202" t="s">
        <v>13</v>
      </c>
      <c r="I62" s="212"/>
      <c r="J62"/>
      <c r="K62" s="131" t="s">
        <v>6</v>
      </c>
      <c r="L62" s="132" t="s">
        <v>7</v>
      </c>
      <c r="M62" s="132" t="s">
        <v>8</v>
      </c>
      <c r="N62" s="132" t="s">
        <v>9</v>
      </c>
      <c r="O62" s="132" t="s">
        <v>10</v>
      </c>
      <c r="P62" s="202" t="s">
        <v>11</v>
      </c>
      <c r="Q62" s="202" t="s">
        <v>12</v>
      </c>
      <c r="R62" s="202" t="s">
        <v>13</v>
      </c>
      <c r="S62" s="212"/>
    </row>
    <row r="63" spans="1:19" ht="15">
      <c r="A63" s="134" t="s">
        <v>211</v>
      </c>
      <c r="B63" s="132">
        <v>5</v>
      </c>
      <c r="C63" s="135">
        <v>184</v>
      </c>
      <c r="D63" s="135">
        <v>216</v>
      </c>
      <c r="E63" s="135">
        <v>222</v>
      </c>
      <c r="F63" s="136">
        <f>SUM(C63:E63)</f>
        <v>622</v>
      </c>
      <c r="G63" s="132">
        <f>B63*3</f>
        <v>15</v>
      </c>
      <c r="H63" s="137">
        <f>F63+G63</f>
        <v>637</v>
      </c>
      <c r="I63" s="138">
        <f>IF(H63&gt;R63,1,0)</f>
        <v>1</v>
      </c>
      <c r="J63"/>
      <c r="K63" s="134" t="s">
        <v>212</v>
      </c>
      <c r="L63" s="132">
        <v>20</v>
      </c>
      <c r="M63" s="135">
        <v>171</v>
      </c>
      <c r="N63" s="135">
        <v>161</v>
      </c>
      <c r="O63" s="135">
        <v>182</v>
      </c>
      <c r="P63" s="136">
        <f>SUM(M63:O63)</f>
        <v>514</v>
      </c>
      <c r="Q63" s="132">
        <f>L63*3</f>
        <v>60</v>
      </c>
      <c r="R63" s="137">
        <f>P63+Q63</f>
        <v>574</v>
      </c>
      <c r="S63" s="138">
        <f>IF(R63&gt;H63,1,0)</f>
        <v>0</v>
      </c>
    </row>
    <row r="64" spans="1:19" ht="15">
      <c r="A64" s="134" t="s">
        <v>120</v>
      </c>
      <c r="B64" s="132">
        <v>10</v>
      </c>
      <c r="C64" s="135">
        <v>225</v>
      </c>
      <c r="D64" s="135">
        <v>191</v>
      </c>
      <c r="E64" s="135">
        <v>151</v>
      </c>
      <c r="F64" s="136">
        <f>SUM(C64:E64)</f>
        <v>567</v>
      </c>
      <c r="G64" s="132">
        <f>B64*3</f>
        <v>30</v>
      </c>
      <c r="H64" s="137">
        <f>F64+G64</f>
        <v>597</v>
      </c>
      <c r="I64" s="138">
        <f>IF(H64&gt;R64,1,0)</f>
        <v>1</v>
      </c>
      <c r="J64"/>
      <c r="K64" s="134" t="s">
        <v>213</v>
      </c>
      <c r="L64" s="132">
        <v>30</v>
      </c>
      <c r="M64" s="135">
        <v>151</v>
      </c>
      <c r="N64" s="135">
        <v>131</v>
      </c>
      <c r="O64" s="135">
        <v>187</v>
      </c>
      <c r="P64" s="136">
        <f>SUM(M64:O64)</f>
        <v>469</v>
      </c>
      <c r="Q64" s="132">
        <f>L64*3</f>
        <v>90</v>
      </c>
      <c r="R64" s="137">
        <f>P64+Q64</f>
        <v>559</v>
      </c>
      <c r="S64" s="138">
        <f>IF(R64&gt;H64,1,0)</f>
        <v>0</v>
      </c>
    </row>
    <row r="65" spans="1:19" ht="15">
      <c r="A65" s="134" t="s">
        <v>121</v>
      </c>
      <c r="B65" s="132">
        <v>5</v>
      </c>
      <c r="C65" s="135">
        <v>221</v>
      </c>
      <c r="D65" s="135">
        <v>224</v>
      </c>
      <c r="E65" s="135">
        <v>201</v>
      </c>
      <c r="F65" s="139">
        <f>SUM(C65:E65)</f>
        <v>646</v>
      </c>
      <c r="G65" s="132">
        <f>B65*3</f>
        <v>15</v>
      </c>
      <c r="H65" s="140">
        <f>F65+G65</f>
        <v>661</v>
      </c>
      <c r="I65" s="138">
        <f>IF(H65&gt;R65,1,0)</f>
        <v>1</v>
      </c>
      <c r="J65"/>
      <c r="K65" s="134" t="s">
        <v>194</v>
      </c>
      <c r="L65" s="132">
        <v>17</v>
      </c>
      <c r="M65" s="135">
        <v>155</v>
      </c>
      <c r="N65" s="135">
        <v>217</v>
      </c>
      <c r="O65" s="135">
        <v>163</v>
      </c>
      <c r="P65" s="139">
        <f>SUM(M65:O65)</f>
        <v>535</v>
      </c>
      <c r="Q65" s="132">
        <f>L65*3</f>
        <v>51</v>
      </c>
      <c r="R65" s="140">
        <f>P65+Q65</f>
        <v>586</v>
      </c>
      <c r="S65" s="141">
        <f>IF(R65&gt;H65,1,0)</f>
        <v>0</v>
      </c>
    </row>
    <row r="66" spans="1:19" ht="15">
      <c r="A66" s="131"/>
      <c r="B66" s="142" t="s">
        <v>14</v>
      </c>
      <c r="C66" s="132">
        <f>SUM(C63:C65)</f>
        <v>630</v>
      </c>
      <c r="D66" s="132">
        <f>SUM(D63:D65)</f>
        <v>631</v>
      </c>
      <c r="E66" s="132">
        <f>SUM(E63:E65)</f>
        <v>574</v>
      </c>
      <c r="F66" s="143"/>
      <c r="G66" s="144"/>
      <c r="H66" s="145"/>
      <c r="I66" s="146"/>
      <c r="J66"/>
      <c r="K66" s="131"/>
      <c r="L66" s="142" t="s">
        <v>14</v>
      </c>
      <c r="M66" s="132">
        <f>SUM(M63:M65)</f>
        <v>477</v>
      </c>
      <c r="N66" s="132">
        <f>SUM(N63:N65)</f>
        <v>509</v>
      </c>
      <c r="O66" s="147">
        <f>SUM(O63:O65)</f>
        <v>532</v>
      </c>
      <c r="P66" s="148"/>
      <c r="Q66" s="144"/>
      <c r="R66" s="145"/>
      <c r="S66" s="146"/>
    </row>
    <row r="67" spans="1:19" ht="15">
      <c r="A67" s="131"/>
      <c r="B67" s="142" t="s">
        <v>15</v>
      </c>
      <c r="C67" s="132">
        <f>SUM(B63:B65)</f>
        <v>20</v>
      </c>
      <c r="D67" s="132">
        <f>SUM(B63:B65)</f>
        <v>20</v>
      </c>
      <c r="E67" s="132">
        <f>SUM(B63:B65)</f>
        <v>20</v>
      </c>
      <c r="F67" s="149"/>
      <c r="G67" s="136">
        <f>SUM(F63:F65)</f>
        <v>1835</v>
      </c>
      <c r="H67" s="150"/>
      <c r="I67" s="151"/>
      <c r="J67"/>
      <c r="K67" s="131"/>
      <c r="L67" s="142" t="s">
        <v>15</v>
      </c>
      <c r="M67" s="132">
        <f>SUM(L63:L65)</f>
        <v>67</v>
      </c>
      <c r="N67" s="132">
        <f>SUM(L63:L65)</f>
        <v>67</v>
      </c>
      <c r="O67" s="147">
        <f>SUM(L63:L65)</f>
        <v>67</v>
      </c>
      <c r="P67" s="152"/>
      <c r="Q67" s="136">
        <f>SUM(P63:P65)</f>
        <v>1518</v>
      </c>
      <c r="R67" s="153"/>
      <c r="S67" s="151"/>
    </row>
    <row r="68" spans="1:19" ht="15">
      <c r="A68" s="131"/>
      <c r="B68" s="142" t="s">
        <v>16</v>
      </c>
      <c r="C68" s="154">
        <f>C67+C66</f>
        <v>650</v>
      </c>
      <c r="D68" s="154">
        <f>D67+D66</f>
        <v>651</v>
      </c>
      <c r="E68" s="154">
        <f>E67+E66</f>
        <v>594</v>
      </c>
      <c r="F68" s="149"/>
      <c r="G68" s="149" t="s">
        <v>0</v>
      </c>
      <c r="H68" s="155">
        <f>SUM(H63:H65)</f>
        <v>1895</v>
      </c>
      <c r="I68" s="156">
        <f>IF(H68&gt;R68,1,0)</f>
        <v>1</v>
      </c>
      <c r="J68"/>
      <c r="K68" s="131"/>
      <c r="L68" s="142" t="s">
        <v>16</v>
      </c>
      <c r="M68" s="154">
        <f>M67+M66</f>
        <v>544</v>
      </c>
      <c r="N68" s="154">
        <f>N67+N66</f>
        <v>576</v>
      </c>
      <c r="O68" s="154">
        <f>O67+O66</f>
        <v>599</v>
      </c>
      <c r="P68" s="157"/>
      <c r="Q68" s="149" t="s">
        <v>0</v>
      </c>
      <c r="R68" s="137">
        <f>SUM(R63:R65)</f>
        <v>1719</v>
      </c>
      <c r="S68" s="158">
        <f>IF(H68&lt;R68,1,0)</f>
        <v>0</v>
      </c>
    </row>
    <row r="69" spans="1:19" ht="15">
      <c r="A69" s="216" t="s">
        <v>66</v>
      </c>
      <c r="B69" s="216"/>
      <c r="C69" s="159">
        <f>IF(C68&gt;M68,3,0)</f>
        <v>3</v>
      </c>
      <c r="D69" s="159">
        <f t="shared" ref="D69:E69" si="12">IF(D68&gt;N68,3,0)</f>
        <v>3</v>
      </c>
      <c r="E69" s="159">
        <f t="shared" si="12"/>
        <v>0</v>
      </c>
      <c r="F69" s="149"/>
      <c r="G69" s="149"/>
      <c r="H69" s="160"/>
      <c r="I69" s="161"/>
      <c r="J69"/>
      <c r="K69" s="216" t="s">
        <v>66</v>
      </c>
      <c r="L69" s="216"/>
      <c r="M69" s="159">
        <f>IF(C68&lt;M68,3,0)</f>
        <v>0</v>
      </c>
      <c r="N69" s="159">
        <f t="shared" ref="N69:O69" si="13">IF(D68&lt;N68,3,0)</f>
        <v>0</v>
      </c>
      <c r="O69" s="159">
        <f t="shared" si="13"/>
        <v>3</v>
      </c>
      <c r="P69" s="157"/>
      <c r="Q69" s="149"/>
      <c r="R69" s="160"/>
      <c r="S69" s="161"/>
    </row>
    <row r="70" spans="1:19" ht="15">
      <c r="A70" s="216" t="s">
        <v>67</v>
      </c>
      <c r="B70" s="216"/>
      <c r="C70" s="162">
        <f>IF((C65+B65)&gt;(M65+L65),1,0)+IF((C64+B64)&gt;(M64+L64),1,0)+IF((C63+B63)&gt;(M63+L63),1,0)</f>
        <v>2</v>
      </c>
      <c r="D70" s="162">
        <f>IF((D65+B65)&gt;(N65+L65),1,0)+IF((D64+B64)&gt;(N64+L64),1,0)+IF((D63+B63)&gt;(N63+L63),1,0)</f>
        <v>2</v>
      </c>
      <c r="E70" s="162">
        <f>IF((E65+B65)&gt;(O65+L65),1,0)+IF((E64+B64)&gt;(O64+L64),1,0)+IF((E63+B63)&gt;(O63+L63),1,0)</f>
        <v>2</v>
      </c>
      <c r="F70" s="149"/>
      <c r="G70" s="149"/>
      <c r="H70" s="144"/>
      <c r="I70" s="161"/>
      <c r="J70"/>
      <c r="K70" s="216" t="s">
        <v>67</v>
      </c>
      <c r="L70" s="216"/>
      <c r="M70" s="162">
        <f>IF((C65+B65)&lt;(M65+L65),1,0)+IF((C64+B64)&lt;(M64+L64),1,0)+IF((C63+B63)&lt;(M63+L63),1,0)</f>
        <v>1</v>
      </c>
      <c r="N70" s="162">
        <f>IF((D65+B65)&lt;(N65+L65),1,0)+IF((D64+B64)&lt;(N64+L64),1,0)+IF((D63+B63)&lt;(N63+L63),1,0)</f>
        <v>1</v>
      </c>
      <c r="O70" s="162">
        <f>IF((E65+B65)&lt;(O65+L65),1,0)+IF((E64+B64)&lt;(O64+L64),1,0)+IF((E63+B63)&lt;(O63+L63),1,0)</f>
        <v>1</v>
      </c>
      <c r="P70" s="157"/>
      <c r="Q70" s="149"/>
      <c r="R70" s="144"/>
      <c r="S70" s="161"/>
    </row>
    <row r="71" spans="1:19" ht="15">
      <c r="A71" s="217" t="s">
        <v>68</v>
      </c>
      <c r="B71" s="217"/>
      <c r="C71" s="163">
        <f>SUM(C69:C70)</f>
        <v>5</v>
      </c>
      <c r="D71" s="163">
        <f>SUM(D69:D70)</f>
        <v>5</v>
      </c>
      <c r="E71" s="163">
        <f>SUM(E69:E70)</f>
        <v>2</v>
      </c>
      <c r="F71" s="164"/>
      <c r="G71" s="164"/>
      <c r="H71" s="164"/>
      <c r="I71" s="165"/>
      <c r="J71"/>
      <c r="K71" s="217" t="s">
        <v>68</v>
      </c>
      <c r="L71" s="217"/>
      <c r="M71" s="163">
        <f>SUM(M69:M70)</f>
        <v>1</v>
      </c>
      <c r="N71" s="163">
        <f t="shared" ref="N71:O71" si="14">SUM(N69:N70)</f>
        <v>1</v>
      </c>
      <c r="O71" s="163">
        <f t="shared" si="14"/>
        <v>4</v>
      </c>
      <c r="P71" s="166"/>
      <c r="Q71" s="164"/>
      <c r="R71" s="164"/>
      <c r="S71" s="165"/>
    </row>
  </sheetData>
  <sheetProtection password="C0BD" sheet="1" objects="1" scenarios="1"/>
  <mergeCells count="51">
    <mergeCell ref="G4:I4"/>
    <mergeCell ref="C6:G6"/>
    <mergeCell ref="I6:I7"/>
    <mergeCell ref="M6:Q6"/>
    <mergeCell ref="S6:S7"/>
    <mergeCell ref="A15:B15"/>
    <mergeCell ref="K15:L15"/>
    <mergeCell ref="A16:B16"/>
    <mergeCell ref="K16:L16"/>
    <mergeCell ref="A14:B14"/>
    <mergeCell ref="K14:L14"/>
    <mergeCell ref="C20:G20"/>
    <mergeCell ref="I20:I21"/>
    <mergeCell ref="S33:S34"/>
    <mergeCell ref="M20:Q20"/>
    <mergeCell ref="S20:S21"/>
    <mergeCell ref="C33:G33"/>
    <mergeCell ref="I33:I34"/>
    <mergeCell ref="M33:Q33"/>
    <mergeCell ref="A28:B28"/>
    <mergeCell ref="K28:L28"/>
    <mergeCell ref="A29:B29"/>
    <mergeCell ref="K29:L29"/>
    <mergeCell ref="A30:B30"/>
    <mergeCell ref="K30:L30"/>
    <mergeCell ref="A41:B41"/>
    <mergeCell ref="K41:L41"/>
    <mergeCell ref="A42:B42"/>
    <mergeCell ref="K42:L42"/>
    <mergeCell ref="A43:B43"/>
    <mergeCell ref="K43:L43"/>
    <mergeCell ref="C47:G47"/>
    <mergeCell ref="I47:I48"/>
    <mergeCell ref="M47:Q47"/>
    <mergeCell ref="S47:S48"/>
    <mergeCell ref="A55:B55"/>
    <mergeCell ref="K55:L55"/>
    <mergeCell ref="A56:B56"/>
    <mergeCell ref="K56:L56"/>
    <mergeCell ref="A57:B57"/>
    <mergeCell ref="K57:L57"/>
    <mergeCell ref="C61:G61"/>
    <mergeCell ref="I61:I62"/>
    <mergeCell ref="A71:B71"/>
    <mergeCell ref="K71:L71"/>
    <mergeCell ref="M61:Q61"/>
    <mergeCell ref="S61:S62"/>
    <mergeCell ref="A69:B69"/>
    <mergeCell ref="K69:L69"/>
    <mergeCell ref="A70:B70"/>
    <mergeCell ref="K70:L70"/>
  </mergeCells>
  <conditionalFormatting sqref="L8:L10 B8:B10 L22:L24 B22:B24 L49:L51 B49:B51 L63:L65 B63:B65 L35:L37 B35:B37">
    <cfRule type="cellIs" dxfId="7" priority="2" stopIfTrue="1" operator="greaterThanOrEqual">
      <formula>200</formula>
    </cfRule>
  </conditionalFormatting>
  <conditionalFormatting sqref="M8:O10 C8:E10 M22:O24 C22:E24 M49:O51 C49:E51 M63:O65 C63:E65 M35:O37 C35:E37">
    <cfRule type="cellIs" dxfId="6" priority="1" stopIfTrue="1" operator="greaterThanOrEqual">
      <formula>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1a fecha</vt:lpstr>
      <vt:lpstr>2a fecha</vt:lpstr>
      <vt:lpstr>3a fecha</vt:lpstr>
      <vt:lpstr>4a fecha</vt:lpstr>
      <vt:lpstr>5a fecha</vt:lpstr>
      <vt:lpstr>6a fecha</vt:lpstr>
      <vt:lpstr>7° fecha</vt:lpstr>
      <vt:lpstr>8° fecha</vt:lpstr>
      <vt:lpstr>9° fecha</vt:lpstr>
      <vt:lpstr>10° fecha</vt:lpstr>
      <vt:lpstr>11° fecha</vt:lpstr>
      <vt:lpstr>Fecha Final</vt:lpstr>
      <vt:lpstr>Tabla General</vt:lpstr>
      <vt:lpstr>Prox. fecha</vt:lpstr>
      <vt:lpstr>Fixture</vt:lpstr>
      <vt:lpstr>Resultados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Adrian Reyes</cp:lastModifiedBy>
  <cp:revision/>
  <cp:lastPrinted>2017-06-12T21:15:51Z</cp:lastPrinted>
  <dcterms:created xsi:type="dcterms:W3CDTF">2016-04-15T01:57:13Z</dcterms:created>
  <dcterms:modified xsi:type="dcterms:W3CDTF">2017-07-07T21:40:18Z</dcterms:modified>
</cp:coreProperties>
</file>